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tabRatio="863" activeTab="3"/>
  </bookViews>
  <sheets>
    <sheet name="（入力シート１）基本情報" sheetId="1" r:id="rId1"/>
    <sheet name="（入力シート２）設備情報" sheetId="2" r:id="rId2"/>
    <sheet name="（入力シート３）排出削減量算出" sheetId="3" r:id="rId3"/>
    <sheet name="係数" sheetId="4" r:id="rId4"/>
  </sheets>
  <definedNames>
    <definedName name="_xlnm.Print_Area" localSheetId="0">'（入力シート１）基本情報'!$A$1:$I$36</definedName>
    <definedName name="_xlnm.Print_Area" localSheetId="1">'（入力シート２）設備情報'!$A$1:$I$42</definedName>
    <definedName name="_xlnm.Print_Area" localSheetId="2">'（入力シート３）排出削減量算出'!$A$1:$F$54</definedName>
  </definedNames>
  <calcPr fullCalcOnLoad="1"/>
</workbook>
</file>

<file path=xl/sharedStrings.xml><?xml version="1.0" encoding="utf-8"?>
<sst xmlns="http://schemas.openxmlformats.org/spreadsheetml/2006/main" count="297" uniqueCount="139">
  <si>
    <t>％</t>
  </si>
  <si>
    <t>A重油</t>
  </si>
  <si>
    <t>都市ガス</t>
  </si>
  <si>
    <t>（tC/GJ）</t>
  </si>
  <si>
    <t>炭素排出係数</t>
  </si>
  <si>
    <t>（GJ/kWh）</t>
  </si>
  <si>
    <t>【燃料の種類】</t>
  </si>
  <si>
    <t>灯油</t>
  </si>
  <si>
    <t>番号</t>
  </si>
  <si>
    <t>燃料の名称</t>
  </si>
  <si>
    <t>標準発熱量</t>
  </si>
  <si>
    <t>コークス</t>
  </si>
  <si>
    <t>軽油</t>
  </si>
  <si>
    <t>（GJ/Nm3）</t>
  </si>
  <si>
    <t>（GJ/kg）</t>
  </si>
  <si>
    <t>（GJ/ℓ）</t>
  </si>
  <si>
    <t>（tC/kWh）</t>
  </si>
  <si>
    <t>【都市ガス単位換算】</t>
  </si>
  <si>
    <t>低圧</t>
  </si>
  <si>
    <t>中圧</t>
  </si>
  <si>
    <t>m2</t>
  </si>
  <si>
    <t>Nm2</t>
  </si>
  <si>
    <t>⇒</t>
  </si>
  <si>
    <t>設備更新後の燃料</t>
  </si>
  <si>
    <t>（％）</t>
  </si>
  <si>
    <t>設備更新前の機器効率</t>
  </si>
  <si>
    <t>設備更新後の機器効率</t>
  </si>
  <si>
    <t>単位発熱量</t>
  </si>
  <si>
    <t>※都市ガスの場合m3⇒Nm3へ単位換算（低圧の場合：0.967をかける、中圧の場合：1.0448で割る）して使用量を入力して下さい。</t>
  </si>
  <si>
    <t>京都独自クレジット制度</t>
  </si>
  <si>
    <t>　1.1　事業者情報</t>
  </si>
  <si>
    <t>（シート１）</t>
  </si>
  <si>
    <t>（シート２）</t>
  </si>
  <si>
    <t>２．設備情報</t>
  </si>
  <si>
    <t>１．基本情報</t>
  </si>
  <si>
    <t>事業開始日</t>
  </si>
  <si>
    <t>年</t>
  </si>
  <si>
    <t>月</t>
  </si>
  <si>
    <t>日</t>
  </si>
  <si>
    <t>メーカー</t>
  </si>
  <si>
    <t>型番</t>
  </si>
  <si>
    <t>設備１</t>
  </si>
  <si>
    <t>効率</t>
  </si>
  <si>
    <t>設備２</t>
  </si>
  <si>
    <t>メーカー</t>
  </si>
  <si>
    <t>設備３</t>
  </si>
  <si>
    <t>設備の平均的な効率</t>
  </si>
  <si>
    <t>燃料名</t>
  </si>
  <si>
    <t>３．CO2排出削減予定量の算定</t>
  </si>
  <si>
    <t>項目</t>
  </si>
  <si>
    <t>更新前燃料からの推定の場合は：1
更新後燃料からの推定の場合は：2</t>
  </si>
  <si>
    <t>（シート３）</t>
  </si>
  <si>
    <t>001ボイラーの更新</t>
  </si>
  <si>
    <t>※効率には高位発熱量ベースを使用</t>
  </si>
  <si>
    <t>原料炭</t>
  </si>
  <si>
    <t>一般炭</t>
  </si>
  <si>
    <t>無煙炭</t>
  </si>
  <si>
    <t>石油コークス</t>
  </si>
  <si>
    <t>コールタール</t>
  </si>
  <si>
    <t>石油アスファルト</t>
  </si>
  <si>
    <t>コンデンセート（NGL）</t>
  </si>
  <si>
    <t>ガソリン</t>
  </si>
  <si>
    <t>ナフサ</t>
  </si>
  <si>
    <t>ジェット燃料油</t>
  </si>
  <si>
    <t>B・C重油</t>
  </si>
  <si>
    <t>液化石油ガス（LPG）</t>
  </si>
  <si>
    <t>石油系炭化水素ガス</t>
  </si>
  <si>
    <t>液化天然ガス（LNG）</t>
  </si>
  <si>
    <t>天然ガス（液化天然ガス（LNG）を除く。）</t>
  </si>
  <si>
    <t>コークス炉ガス</t>
  </si>
  <si>
    <t>高炉ガス</t>
  </si>
  <si>
    <t>転炉ガス</t>
  </si>
  <si>
    <t>原油（コンデンセート（NGL）を除く。）</t>
  </si>
  <si>
    <t>その他固体燃料</t>
  </si>
  <si>
    <t>その他液体燃料</t>
  </si>
  <si>
    <t>その他気体燃料</t>
  </si>
  <si>
    <t>その他電力</t>
  </si>
  <si>
    <t>※100～103を使用する場合には、シート「係数」の対応箇所に標準発熱量と炭素排出係数を追記し、根拠資料を添付下さい。</t>
  </si>
  <si>
    <t>内容</t>
  </si>
  <si>
    <t>確認欄</t>
  </si>
  <si>
    <t>条件番号</t>
  </si>
  <si>
    <t>電力（関西電力）</t>
  </si>
  <si>
    <t>設備更新前の燃料</t>
  </si>
  <si>
    <t>単位発熱量</t>
  </si>
  <si>
    <t>燃料使用量</t>
  </si>
  <si>
    <t>事業実施前</t>
  </si>
  <si>
    <t>事業実施後</t>
  </si>
  <si>
    <t>京都工場における、A重油貫流ボイラーから都市ガス貫流ボイラーへの更新</t>
  </si>
  <si>
    <t>都市ガスはボイラー以外には使用していない為、ガスの伝票にて確認</t>
  </si>
  <si>
    <t>●●●ボイラー㈱</t>
  </si>
  <si>
    <r>
      <t>▲▲-</t>
    </r>
    <r>
      <rPr>
        <sz val="11"/>
        <rFont val="ＭＳ Ｐゴシック"/>
        <family val="3"/>
      </rPr>
      <t>500</t>
    </r>
  </si>
  <si>
    <t>●●ボイラー㈱</t>
  </si>
  <si>
    <r>
      <t>★★-</t>
    </r>
    <r>
      <rPr>
        <sz val="11"/>
        <rFont val="ＭＳ Ｐゴシック"/>
        <family val="3"/>
      </rPr>
      <t>500</t>
    </r>
  </si>
  <si>
    <t>事業終了日</t>
  </si>
  <si>
    <t>（kg）</t>
  </si>
  <si>
    <t>（ℓ）</t>
  </si>
  <si>
    <t>（Nm3）</t>
  </si>
  <si>
    <t>（kWh）</t>
  </si>
  <si>
    <t>（tCO2）</t>
  </si>
  <si>
    <t>ベースライン排出量</t>
  </si>
  <si>
    <t>事業実施後排出量</t>
  </si>
  <si>
    <t>CO2排出削減量</t>
  </si>
  <si>
    <t>事業日数</t>
  </si>
  <si>
    <t>（日）</t>
  </si>
  <si>
    <t>クレジットを訴求する期間</t>
  </si>
  <si>
    <t>～</t>
  </si>
  <si>
    <t>クレジット認証量</t>
  </si>
  <si>
    <t>（ｔCO2）</t>
  </si>
  <si>
    <t>クレジット保有申請者名</t>
  </si>
  <si>
    <t>口座番号</t>
  </si>
  <si>
    <t>事業者名</t>
  </si>
  <si>
    <t>代表者職・氏名</t>
  </si>
  <si>
    <t>主たる事務所の所在地</t>
  </si>
  <si>
    <t>事業所名</t>
  </si>
  <si>
    <t>所在地</t>
  </si>
  <si>
    <t>福知山工場</t>
  </si>
  <si>
    <t>みやこ株式会社</t>
  </si>
  <si>
    <t>代表取締役　京都　太郎</t>
  </si>
  <si>
    <t>京都市●●区▲▲　X-X-X</t>
  </si>
  <si>
    <t>福知山市●●町▲▲　X-X-X</t>
  </si>
  <si>
    <t>　1.2　事業実施場所</t>
  </si>
  <si>
    <t>京-ＶＥＲ（中小企業クレジット）創出事業実績報告書</t>
  </si>
  <si>
    <t>国内クレジット、Ｊ－ＶＥＲ等、他のクレジット制度等は利用しない。</t>
  </si>
  <si>
    <r>
      <t>更新前後のボイラーの効率（高位発熱量ベース）をカタログ等により証明できる。</t>
    </r>
    <r>
      <rPr>
        <sz val="11"/>
        <color indexed="10"/>
        <rFont val="ＭＳ Ｐゴシック"/>
        <family val="3"/>
      </rPr>
      <t>（証明資料を添付してください。）</t>
    </r>
  </si>
  <si>
    <t>　1.7 京都独自クレジット認証内容</t>
  </si>
  <si>
    <t>○</t>
  </si>
  <si>
    <t>ボイラーにより生産した蒸気・温水等を自家消費する。</t>
  </si>
  <si>
    <t>事業実施後のボイラーの燃料使用量を把握できる。</t>
  </si>
  <si>
    <r>
      <t>事業実施前に比べ、事業実施後のＣＯ</t>
    </r>
    <r>
      <rPr>
        <sz val="7"/>
        <rFont val="ＭＳ Ｐゴシック"/>
        <family val="3"/>
      </rPr>
      <t>２</t>
    </r>
    <r>
      <rPr>
        <sz val="11"/>
        <rFont val="ＭＳ Ｐゴシック"/>
        <family val="3"/>
      </rPr>
      <t>排出量が減少している。</t>
    </r>
  </si>
  <si>
    <t>　1.3　実績報告期間</t>
  </si>
  <si>
    <t>　1.4　排出削減事業の概要</t>
  </si>
  <si>
    <t>　1.5　適用条件の確認（適用条件を満たしておれば、確認欄に「○」を記入してください。）</t>
  </si>
  <si>
    <t>　1.6　更新後ボイラーの事業実施後燃料使用量のモニタリング方法</t>
  </si>
  <si>
    <t>※西暦</t>
  </si>
  <si>
    <t>　2.1　設備更新前の設備情報</t>
  </si>
  <si>
    <t>　2.2　設備更新後の設備情報</t>
  </si>
  <si>
    <t>　3.1　更新前後どちらの燃料から算定するか</t>
  </si>
  <si>
    <r>
      <t>　3.2　</t>
    </r>
    <r>
      <rPr>
        <sz val="11"/>
        <rFont val="ＭＳ Ｐゴシック"/>
        <family val="3"/>
      </rPr>
      <t>入力情報</t>
    </r>
  </si>
  <si>
    <t>　3.3　CO2排出削減量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</si>
</sst>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000_);[Red]\(#,##0.0000\)"/>
    <numFmt numFmtId="180" formatCode="#,##0.0_ "/>
    <numFmt numFmtId="181" formatCode="#,##0.00_ "/>
    <numFmt numFmtId="182" formatCode="#,##0.000_ "/>
    <numFmt numFmtId="183" formatCode="#,##0.0000_ "/>
    <numFmt numFmtId="184" formatCode="#,##0.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0.0%"/>
    <numFmt numFmtId="191" formatCode="#,##0.0"/>
    <numFmt numFmtId="192" formatCode="#,##0.000"/>
    <numFmt numFmtId="193" formatCode="#,##0.0000"/>
    <numFmt numFmtId="194" formatCode="0.0000_ "/>
    <numFmt numFmtId="195" formatCode="0.00000_ "/>
    <numFmt numFmtId="196" formatCode="0.0000000_ "/>
    <numFmt numFmtId="197" formatCode="0.00000000_ "/>
    <numFmt numFmtId="198" formatCode="0.000000000_ "/>
    <numFmt numFmtId="199" formatCode="0.000000_ "/>
    <numFmt numFmtId="200" formatCode="#,##0.00000"/>
    <numFmt numFmtId="201" formatCode="#,##0.000000"/>
    <numFmt numFmtId="202" formatCode="#,##0&quot;円/t-CO2&quot;"/>
    <numFmt numFmtId="203" formatCode="0.0_ "/>
    <numFmt numFmtId="204" formatCode="0.00_ "/>
    <numFmt numFmtId="205" formatCode="#,##0.000;[Red]\-#,##0.000"/>
    <numFmt numFmtId="206" formatCode="#,##0.0000;[Red]\-#,##0.0000"/>
    <numFmt numFmtId="207" formatCode="#,##0.00000;[Red]\-#,##0.00000"/>
    <numFmt numFmtId="208" formatCode="0.0"/>
    <numFmt numFmtId="209" formatCode="0.000"/>
    <numFmt numFmtId="210" formatCode="0.00000"/>
    <numFmt numFmtId="211" formatCode="0.00000000"/>
    <numFmt numFmtId="212" formatCode="0.000000000"/>
    <numFmt numFmtId="213" formatCode="0.0000000"/>
    <numFmt numFmtId="214" formatCode="#,##0.0_);[Red]\(#,##0.0\)"/>
    <numFmt numFmtId="215" formatCode="#,##0.00_);[Red]\(#,##0.00\)"/>
    <numFmt numFmtId="216" formatCode="#,##0.000_);[Red]\(#,##0.000\)"/>
    <numFmt numFmtId="217" formatCode="#,##0.00000_);[Red]\(#,##0.00000\)"/>
    <numFmt numFmtId="218" formatCode="#,##0.000000_);[Red]\(#,##0.000000\)"/>
    <numFmt numFmtId="219" formatCode="#,##0.0000000_);[Red]\(#,##0.0000000\)"/>
    <numFmt numFmtId="220" formatCode="#,##0.00000000_);[Red]\(#,##0.00000000\)"/>
    <numFmt numFmtId="221" formatCode="0.000000"/>
    <numFmt numFmtId="222" formatCode="0.0000"/>
    <numFmt numFmtId="223" formatCode="0_ "/>
    <numFmt numFmtId="224" formatCode="0.0_);[Red]\(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5" fontId="0" fillId="33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8" xfId="0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210" fontId="0" fillId="35" borderId="2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19" fontId="0" fillId="35" borderId="20" xfId="0" applyNumberForma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1" fontId="0" fillId="35" borderId="11" xfId="0" applyNumberForma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4" fontId="0" fillId="34" borderId="0" xfId="0" applyNumberFormat="1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10" fillId="36" borderId="21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6" borderId="22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10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210" fontId="0" fillId="34" borderId="20" xfId="0" applyNumberFormat="1" applyFill="1" applyBorder="1" applyAlignment="1">
      <alignment vertical="center"/>
    </xf>
    <xf numFmtId="219" fontId="0" fillId="34" borderId="20" xfId="0" applyNumberFormat="1" applyFill="1" applyBorder="1" applyAlignment="1">
      <alignment vertical="center"/>
    </xf>
    <xf numFmtId="0" fontId="10" fillId="36" borderId="24" xfId="0" applyFont="1" applyFill="1" applyBorder="1" applyAlignment="1">
      <alignment vertical="center"/>
    </xf>
    <xf numFmtId="0" fontId="10" fillId="36" borderId="25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34" borderId="0" xfId="61" applyFill="1">
      <alignment vertical="center"/>
      <protection/>
    </xf>
    <xf numFmtId="0" fontId="0" fillId="2" borderId="20" xfId="61" applyFill="1" applyBorder="1" applyAlignment="1">
      <alignment horizontal="right" vertical="center"/>
      <protection/>
    </xf>
    <xf numFmtId="0" fontId="0" fillId="34" borderId="18" xfId="61" applyFont="1" applyFill="1" applyBorder="1" applyAlignment="1">
      <alignment horizontal="left" vertical="center"/>
      <protection/>
    </xf>
    <xf numFmtId="0" fontId="0" fillId="2" borderId="18" xfId="61" applyFont="1" applyFill="1" applyBorder="1" applyAlignment="1">
      <alignment horizontal="right" vertical="center"/>
      <protection/>
    </xf>
    <xf numFmtId="0" fontId="0" fillId="2" borderId="18" xfId="61" applyFill="1" applyBorder="1" applyAlignment="1">
      <alignment horizontal="right" vertical="center"/>
      <protection/>
    </xf>
    <xf numFmtId="0" fontId="0" fillId="34" borderId="10" xfId="61" applyFont="1" applyFill="1" applyBorder="1" applyAlignment="1">
      <alignment horizontal="left" vertical="center"/>
      <protection/>
    </xf>
    <xf numFmtId="191" fontId="0" fillId="34" borderId="20" xfId="0" applyNumberFormat="1" applyFill="1" applyBorder="1" applyAlignment="1">
      <alignment horizontal="center" vertical="center"/>
    </xf>
    <xf numFmtId="38" fontId="0" fillId="34" borderId="18" xfId="49" applyFont="1" applyFill="1" applyBorder="1" applyAlignment="1">
      <alignment horizontal="right" vertical="center"/>
    </xf>
    <xf numFmtId="191" fontId="0" fillId="34" borderId="10" xfId="0" applyNumberFormat="1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14" fontId="0" fillId="33" borderId="0" xfId="0" applyNumberFormat="1" applyFill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34" borderId="0" xfId="61" applyFont="1" applyFill="1">
      <alignment vertical="center"/>
      <protection/>
    </xf>
    <xf numFmtId="0" fontId="0" fillId="2" borderId="26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shrinkToFit="1"/>
    </xf>
    <xf numFmtId="0" fontId="0" fillId="2" borderId="32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shrinkToFit="1"/>
    </xf>
    <xf numFmtId="0" fontId="0" fillId="2" borderId="33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1" xfId="61" applyFill="1" applyBorder="1" applyAlignment="1">
      <alignment horizontal="center" vertical="center"/>
      <protection/>
    </xf>
    <xf numFmtId="0" fontId="0" fillId="34" borderId="30" xfId="0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34" borderId="27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20" xfId="61" applyFill="1" applyBorder="1" applyAlignment="1">
      <alignment horizontal="center" vertical="center"/>
      <protection/>
    </xf>
    <xf numFmtId="191" fontId="0" fillId="34" borderId="20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91" fontId="0" fillId="34" borderId="18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24" fontId="0" fillId="34" borderId="18" xfId="0" applyNumberFormat="1" applyFill="1" applyBorder="1" applyAlignment="1">
      <alignment horizontal="center" vertical="center"/>
    </xf>
    <xf numFmtId="224" fontId="0" fillId="0" borderId="18" xfId="0" applyNumberFormat="1" applyBorder="1" applyAlignment="1">
      <alignment horizontal="center" vertical="center"/>
    </xf>
    <xf numFmtId="208" fontId="0" fillId="2" borderId="30" xfId="0" applyNumberFormat="1" applyFill="1" applyBorder="1" applyAlignment="1">
      <alignment horizontal="center" vertical="center"/>
    </xf>
    <xf numFmtId="208" fontId="0" fillId="2" borderId="33" xfId="0" applyNumberForma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8" fontId="0" fillId="34" borderId="20" xfId="0" applyNumberFormat="1" applyFill="1" applyBorder="1" applyAlignment="1">
      <alignment horizontal="center" vertical="center"/>
    </xf>
    <xf numFmtId="208" fontId="0" fillId="34" borderId="18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shrinkToFit="1"/>
    </xf>
    <xf numFmtId="0" fontId="0" fillId="2" borderId="27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/>
    </xf>
    <xf numFmtId="178" fontId="0" fillId="33" borderId="26" xfId="0" applyNumberFormat="1" applyFont="1" applyFill="1" applyBorder="1" applyAlignment="1">
      <alignment horizontal="right" vertical="center"/>
    </xf>
    <xf numFmtId="178" fontId="0" fillId="33" borderId="31" xfId="0" applyNumberFormat="1" applyFont="1" applyFill="1" applyBorder="1" applyAlignment="1">
      <alignment horizontal="right" vertical="center"/>
    </xf>
    <xf numFmtId="217" fontId="0" fillId="33" borderId="27" xfId="0" applyNumberFormat="1" applyFont="1" applyFill="1" applyBorder="1" applyAlignment="1">
      <alignment horizontal="right" vertical="center"/>
    </xf>
    <xf numFmtId="217" fontId="0" fillId="33" borderId="32" xfId="0" applyNumberFormat="1" applyFont="1" applyFill="1" applyBorder="1" applyAlignment="1">
      <alignment horizontal="right" vertical="center"/>
    </xf>
    <xf numFmtId="219" fontId="0" fillId="33" borderId="30" xfId="0" applyNumberFormat="1" applyFont="1" applyFill="1" applyBorder="1" applyAlignment="1">
      <alignment horizontal="right" vertical="center"/>
    </xf>
    <xf numFmtId="219" fontId="0" fillId="33" borderId="33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3" fontId="0" fillId="2" borderId="27" xfId="0" applyNumberFormat="1" applyFill="1" applyBorder="1" applyAlignment="1">
      <alignment horizontal="right" vertical="center"/>
    </xf>
    <xf numFmtId="3" fontId="0" fillId="2" borderId="32" xfId="0" applyNumberFormat="1" applyFill="1" applyBorder="1" applyAlignment="1">
      <alignment horizontal="right" vertical="center"/>
    </xf>
    <xf numFmtId="0" fontId="10" fillId="36" borderId="40" xfId="0" applyFont="1" applyFill="1" applyBorder="1" applyAlignment="1">
      <alignment horizontal="left" vertical="center"/>
    </xf>
    <xf numFmtId="0" fontId="10" fillId="36" borderId="41" xfId="0" applyFont="1" applyFill="1" applyBorder="1" applyAlignment="1">
      <alignment horizontal="left" vertical="center"/>
    </xf>
    <xf numFmtId="0" fontId="10" fillId="36" borderId="42" xfId="0" applyFont="1" applyFill="1" applyBorder="1" applyAlignment="1">
      <alignment horizontal="left" vertical="center"/>
    </xf>
    <xf numFmtId="0" fontId="10" fillId="36" borderId="43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178" fontId="0" fillId="33" borderId="27" xfId="0" applyNumberFormat="1" applyFont="1" applyFill="1" applyBorder="1" applyAlignment="1">
      <alignment horizontal="right" vertical="center"/>
    </xf>
    <xf numFmtId="178" fontId="0" fillId="33" borderId="32" xfId="0" applyNumberFormat="1" applyFont="1" applyFill="1" applyBorder="1" applyAlignment="1">
      <alignment horizontal="right" vertical="center"/>
    </xf>
    <xf numFmtId="0" fontId="10" fillId="36" borderId="45" xfId="0" applyFont="1" applyFill="1" applyBorder="1" applyAlignment="1">
      <alignment horizontal="left" vertical="center"/>
    </xf>
    <xf numFmtId="0" fontId="10" fillId="36" borderId="4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4" fontId="5" fillId="33" borderId="20" xfId="0" applyNumberFormat="1" applyFont="1" applyFill="1" applyBorder="1" applyAlignment="1">
      <alignment horizontal="right" vertical="center"/>
    </xf>
    <xf numFmtId="214" fontId="5" fillId="33" borderId="18" xfId="0" applyNumberFormat="1" applyFont="1" applyFill="1" applyBorder="1" applyAlignment="1">
      <alignment horizontal="right" vertical="center"/>
    </xf>
    <xf numFmtId="191" fontId="0" fillId="34" borderId="27" xfId="0" applyNumberFormat="1" applyFill="1" applyBorder="1" applyAlignment="1">
      <alignment horizontal="right" vertical="center"/>
    </xf>
    <xf numFmtId="191" fontId="0" fillId="34" borderId="32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91" fontId="0" fillId="34" borderId="20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0" fillId="34" borderId="30" xfId="0" applyNumberFormat="1" applyFill="1" applyBorder="1" applyAlignment="1">
      <alignment horizontal="right" vertical="center"/>
    </xf>
    <xf numFmtId="191" fontId="0" fillId="34" borderId="33" xfId="0" applyNumberFormat="1" applyFill="1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9">
      <selection activeCell="D23" sqref="D23"/>
    </sheetView>
  </sheetViews>
  <sheetFormatPr defaultColWidth="9.00390625" defaultRowHeight="13.5"/>
  <cols>
    <col min="1" max="9" width="9.875" style="13" customWidth="1"/>
    <col min="10" max="13" width="9.00390625" style="13" customWidth="1"/>
    <col min="14" max="14" width="10.50390625" style="13" bestFit="1" customWidth="1"/>
    <col min="15" max="15" width="9.00390625" style="13" customWidth="1"/>
    <col min="16" max="16" width="9.50390625" style="13" bestFit="1" customWidth="1"/>
    <col min="17" max="16384" width="9.00390625" style="13" customWidth="1"/>
  </cols>
  <sheetData>
    <row r="1" spans="6:9" ht="13.5">
      <c r="F1" s="14"/>
      <c r="I1" s="40" t="s">
        <v>52</v>
      </c>
    </row>
    <row r="4" spans="1:9" ht="21">
      <c r="A4" s="102" t="s">
        <v>121</v>
      </c>
      <c r="B4" s="102"/>
      <c r="C4" s="102"/>
      <c r="D4" s="102"/>
      <c r="E4" s="102"/>
      <c r="F4" s="102"/>
      <c r="G4" s="102"/>
      <c r="H4" s="102"/>
      <c r="I4" s="102"/>
    </row>
    <row r="5" spans="1:9" ht="13.5" customHeight="1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4.25">
      <c r="A6" s="103" t="s">
        <v>31</v>
      </c>
      <c r="B6" s="103"/>
      <c r="C6" s="103"/>
      <c r="D6" s="103"/>
      <c r="E6" s="103"/>
      <c r="F6" s="103"/>
      <c r="G6" s="103"/>
      <c r="H6" s="103"/>
      <c r="I6" s="103"/>
    </row>
    <row r="9" ht="13.5">
      <c r="A9" s="14" t="s">
        <v>34</v>
      </c>
    </row>
    <row r="10" ht="13.5">
      <c r="A10" s="14"/>
    </row>
    <row r="11" ht="13.5">
      <c r="A11" s="14" t="s">
        <v>30</v>
      </c>
    </row>
    <row r="12" spans="1:9" ht="21" customHeight="1">
      <c r="A12" s="83" t="s">
        <v>110</v>
      </c>
      <c r="B12" s="83"/>
      <c r="C12" s="83"/>
      <c r="D12" s="80" t="s">
        <v>116</v>
      </c>
      <c r="E12" s="81"/>
      <c r="F12" s="81"/>
      <c r="G12" s="81"/>
      <c r="H12" s="81"/>
      <c r="I12" s="82"/>
    </row>
    <row r="13" spans="1:9" ht="21" customHeight="1">
      <c r="A13" s="84" t="s">
        <v>111</v>
      </c>
      <c r="B13" s="85"/>
      <c r="C13" s="85"/>
      <c r="D13" s="86" t="s">
        <v>117</v>
      </c>
      <c r="E13" s="87"/>
      <c r="F13" s="87"/>
      <c r="G13" s="87"/>
      <c r="H13" s="87"/>
      <c r="I13" s="88"/>
    </row>
    <row r="14" spans="1:9" ht="21" customHeight="1">
      <c r="A14" s="89" t="s">
        <v>112</v>
      </c>
      <c r="B14" s="90"/>
      <c r="C14" s="90"/>
      <c r="D14" s="91" t="s">
        <v>118</v>
      </c>
      <c r="E14" s="92"/>
      <c r="F14" s="92"/>
      <c r="G14" s="92"/>
      <c r="H14" s="92"/>
      <c r="I14" s="93"/>
    </row>
    <row r="15" spans="1:9" ht="13.5">
      <c r="A15" s="21"/>
      <c r="B15" s="22"/>
      <c r="C15" s="22"/>
      <c r="D15" s="23"/>
      <c r="E15" s="23"/>
      <c r="F15" s="23"/>
      <c r="G15" s="23"/>
      <c r="H15" s="23"/>
      <c r="I15" s="23"/>
    </row>
    <row r="16" ht="13.5">
      <c r="A16" s="32" t="s">
        <v>120</v>
      </c>
    </row>
    <row r="17" spans="1:9" ht="21" customHeight="1">
      <c r="A17" s="83" t="s">
        <v>113</v>
      </c>
      <c r="B17" s="110"/>
      <c r="C17" s="110"/>
      <c r="D17" s="80" t="s">
        <v>115</v>
      </c>
      <c r="E17" s="81"/>
      <c r="F17" s="81"/>
      <c r="G17" s="81"/>
      <c r="H17" s="81"/>
      <c r="I17" s="82"/>
    </row>
    <row r="18" spans="1:9" ht="21" customHeight="1">
      <c r="A18" s="89" t="s">
        <v>114</v>
      </c>
      <c r="B18" s="90"/>
      <c r="C18" s="90"/>
      <c r="D18" s="91" t="s">
        <v>119</v>
      </c>
      <c r="E18" s="92"/>
      <c r="F18" s="92"/>
      <c r="G18" s="92"/>
      <c r="H18" s="92"/>
      <c r="I18" s="93"/>
    </row>
    <row r="20" spans="1:9" ht="13.5">
      <c r="A20" s="79" t="s">
        <v>129</v>
      </c>
      <c r="B20" s="59"/>
      <c r="C20" s="59"/>
      <c r="D20" s="59"/>
      <c r="E20" s="59"/>
      <c r="F20" s="59"/>
      <c r="G20" s="59"/>
      <c r="H20" s="59"/>
      <c r="I20" s="59"/>
    </row>
    <row r="21" spans="1:16" ht="21" customHeight="1">
      <c r="A21" s="97" t="s">
        <v>35</v>
      </c>
      <c r="B21" s="98"/>
      <c r="C21" s="98"/>
      <c r="D21" s="60">
        <v>2018</v>
      </c>
      <c r="E21" s="61" t="s">
        <v>36</v>
      </c>
      <c r="F21" s="62">
        <v>12</v>
      </c>
      <c r="G21" s="61" t="s">
        <v>37</v>
      </c>
      <c r="H21" s="63">
        <v>1</v>
      </c>
      <c r="I21" s="64" t="s">
        <v>38</v>
      </c>
      <c r="N21" s="33"/>
      <c r="P21" s="34"/>
    </row>
    <row r="22" spans="1:16" ht="21" customHeight="1">
      <c r="A22" s="97" t="s">
        <v>93</v>
      </c>
      <c r="B22" s="98"/>
      <c r="C22" s="98"/>
      <c r="D22" s="60">
        <v>2019</v>
      </c>
      <c r="E22" s="61" t="s">
        <v>36</v>
      </c>
      <c r="F22" s="62">
        <v>3</v>
      </c>
      <c r="G22" s="61" t="s">
        <v>37</v>
      </c>
      <c r="H22" s="63">
        <v>31</v>
      </c>
      <c r="I22" s="64" t="s">
        <v>38</v>
      </c>
      <c r="N22" s="33"/>
      <c r="P22" s="34"/>
    </row>
    <row r="23" ht="13.5">
      <c r="D23" s="42" t="s">
        <v>133</v>
      </c>
    </row>
    <row r="24" ht="13.5">
      <c r="A24" s="32" t="s">
        <v>130</v>
      </c>
    </row>
    <row r="25" spans="1:9" ht="60" customHeight="1">
      <c r="A25" s="94" t="s">
        <v>87</v>
      </c>
      <c r="B25" s="95"/>
      <c r="C25" s="95"/>
      <c r="D25" s="95"/>
      <c r="E25" s="95"/>
      <c r="F25" s="95"/>
      <c r="G25" s="95"/>
      <c r="H25" s="95"/>
      <c r="I25" s="96"/>
    </row>
    <row r="27" ht="13.5">
      <c r="A27" s="32" t="s">
        <v>131</v>
      </c>
    </row>
    <row r="28" spans="1:9" ht="21" customHeight="1">
      <c r="A28" s="75" t="s">
        <v>80</v>
      </c>
      <c r="B28" s="111" t="s">
        <v>78</v>
      </c>
      <c r="C28" s="112"/>
      <c r="D28" s="112"/>
      <c r="E28" s="112"/>
      <c r="F28" s="112"/>
      <c r="G28" s="112"/>
      <c r="H28" s="113"/>
      <c r="I28" s="76" t="s">
        <v>79</v>
      </c>
    </row>
    <row r="29" spans="1:9" ht="21" customHeight="1">
      <c r="A29" s="51">
        <v>1</v>
      </c>
      <c r="B29" s="114" t="s">
        <v>122</v>
      </c>
      <c r="C29" s="115"/>
      <c r="D29" s="115"/>
      <c r="E29" s="115"/>
      <c r="F29" s="115"/>
      <c r="G29" s="115"/>
      <c r="H29" s="116"/>
      <c r="I29" s="55" t="s">
        <v>125</v>
      </c>
    </row>
    <row r="30" spans="1:9" ht="21" customHeight="1">
      <c r="A30" s="52">
        <v>2</v>
      </c>
      <c r="B30" s="104" t="s">
        <v>128</v>
      </c>
      <c r="C30" s="105"/>
      <c r="D30" s="105"/>
      <c r="E30" s="105"/>
      <c r="F30" s="105"/>
      <c r="G30" s="105"/>
      <c r="H30" s="106"/>
      <c r="I30" s="56" t="s">
        <v>125</v>
      </c>
    </row>
    <row r="31" spans="1:9" ht="21" customHeight="1">
      <c r="A31" s="52">
        <v>3</v>
      </c>
      <c r="B31" s="104" t="s">
        <v>126</v>
      </c>
      <c r="C31" s="105"/>
      <c r="D31" s="105"/>
      <c r="E31" s="105"/>
      <c r="F31" s="105"/>
      <c r="G31" s="105"/>
      <c r="H31" s="106"/>
      <c r="I31" s="56" t="s">
        <v>125</v>
      </c>
    </row>
    <row r="32" spans="1:9" ht="27" customHeight="1">
      <c r="A32" s="52">
        <v>4</v>
      </c>
      <c r="B32" s="107" t="s">
        <v>123</v>
      </c>
      <c r="C32" s="108"/>
      <c r="D32" s="108"/>
      <c r="E32" s="108"/>
      <c r="F32" s="108"/>
      <c r="G32" s="108"/>
      <c r="H32" s="109"/>
      <c r="I32" s="56" t="s">
        <v>125</v>
      </c>
    </row>
    <row r="33" spans="1:9" ht="21" customHeight="1">
      <c r="A33" s="77">
        <v>5</v>
      </c>
      <c r="B33" s="99" t="s">
        <v>127</v>
      </c>
      <c r="C33" s="100"/>
      <c r="D33" s="100"/>
      <c r="E33" s="100"/>
      <c r="F33" s="100"/>
      <c r="G33" s="100"/>
      <c r="H33" s="101"/>
      <c r="I33" s="78" t="s">
        <v>125</v>
      </c>
    </row>
    <row r="34" spans="1:9" ht="13.5">
      <c r="A34" s="48"/>
      <c r="B34" s="49"/>
      <c r="C34" s="49"/>
      <c r="D34" s="49"/>
      <c r="E34" s="49"/>
      <c r="F34" s="49"/>
      <c r="G34" s="49"/>
      <c r="H34" s="49"/>
      <c r="I34" s="50"/>
    </row>
    <row r="35" ht="13.5">
      <c r="A35" s="32" t="s">
        <v>132</v>
      </c>
    </row>
    <row r="36" spans="1:9" ht="60" customHeight="1">
      <c r="A36" s="94" t="s">
        <v>88</v>
      </c>
      <c r="B36" s="95"/>
      <c r="C36" s="95"/>
      <c r="D36" s="95"/>
      <c r="E36" s="95"/>
      <c r="F36" s="95"/>
      <c r="G36" s="95"/>
      <c r="H36" s="95"/>
      <c r="I36" s="96"/>
    </row>
    <row r="38" ht="15.75" customHeight="1">
      <c r="A38" s="32" t="s">
        <v>124</v>
      </c>
    </row>
    <row r="39" spans="1:9" ht="21" customHeight="1">
      <c r="A39" s="97" t="s">
        <v>104</v>
      </c>
      <c r="B39" s="98"/>
      <c r="C39" s="117"/>
      <c r="D39" s="118" t="str">
        <f>CONCATENATE('（入力シート１）基本情報'!D21,"/",'（入力シート１）基本情報'!F21,"/",'（入力シート１）基本情報'!H21)</f>
        <v>2018/12/1</v>
      </c>
      <c r="E39" s="119"/>
      <c r="F39" s="112" t="s">
        <v>105</v>
      </c>
      <c r="G39" s="120"/>
      <c r="H39" s="121" t="str">
        <f>CONCATENATE('（入力シート１）基本情報'!D22,"/",'（入力シート１）基本情報'!F22,"/",'（入力シート１）基本情報'!H22)</f>
        <v>2019/3/31</v>
      </c>
      <c r="I39" s="122"/>
    </row>
    <row r="40" spans="1:9" ht="21" customHeight="1">
      <c r="A40" s="97" t="s">
        <v>106</v>
      </c>
      <c r="B40" s="98"/>
      <c r="C40" s="98"/>
      <c r="D40" s="68"/>
      <c r="E40" s="69"/>
      <c r="F40" s="123">
        <f>+'（入力シート３）排出削減量算出'!D53</f>
        <v>63.19999999999999</v>
      </c>
      <c r="G40" s="124"/>
      <c r="H40" s="69" t="s">
        <v>107</v>
      </c>
      <c r="I40" s="70"/>
    </row>
    <row r="41" spans="1:9" ht="21" customHeight="1">
      <c r="A41" s="97" t="s">
        <v>108</v>
      </c>
      <c r="B41" s="98"/>
      <c r="C41" s="98"/>
      <c r="D41" s="72"/>
      <c r="E41" s="73"/>
      <c r="F41" s="73"/>
      <c r="G41" s="73"/>
      <c r="H41" s="73"/>
      <c r="I41" s="74"/>
    </row>
    <row r="42" spans="1:9" ht="21" customHeight="1">
      <c r="A42" s="97" t="s">
        <v>109</v>
      </c>
      <c r="B42" s="98"/>
      <c r="C42" s="98"/>
      <c r="D42" s="72"/>
      <c r="E42" s="73"/>
      <c r="F42" s="73"/>
      <c r="G42" s="73"/>
      <c r="H42" s="73"/>
      <c r="I42" s="74"/>
    </row>
  </sheetData>
  <sheetProtection/>
  <mergeCells count="31">
    <mergeCell ref="A41:C41"/>
    <mergeCell ref="A42:C42"/>
    <mergeCell ref="A39:C39"/>
    <mergeCell ref="D39:E39"/>
    <mergeCell ref="F39:G39"/>
    <mergeCell ref="H39:I39"/>
    <mergeCell ref="A40:C40"/>
    <mergeCell ref="F40:G40"/>
    <mergeCell ref="A4:I4"/>
    <mergeCell ref="A6:I6"/>
    <mergeCell ref="A5:I5"/>
    <mergeCell ref="B30:H30"/>
    <mergeCell ref="B31:H31"/>
    <mergeCell ref="B32:H32"/>
    <mergeCell ref="A17:C17"/>
    <mergeCell ref="B28:H28"/>
    <mergeCell ref="B29:H29"/>
    <mergeCell ref="A22:C22"/>
    <mergeCell ref="A36:I36"/>
    <mergeCell ref="A18:C18"/>
    <mergeCell ref="D18:I18"/>
    <mergeCell ref="D17:I17"/>
    <mergeCell ref="A25:I25"/>
    <mergeCell ref="A21:C21"/>
    <mergeCell ref="B33:H33"/>
    <mergeCell ref="D12:I12"/>
    <mergeCell ref="A12:C12"/>
    <mergeCell ref="A13:C13"/>
    <mergeCell ref="D13:I13"/>
    <mergeCell ref="A14:C14"/>
    <mergeCell ref="D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9.875" style="13" customWidth="1"/>
    <col min="10" max="16384" width="9.00390625" style="13" customWidth="1"/>
  </cols>
  <sheetData>
    <row r="1" ht="13.5">
      <c r="I1" s="40" t="str">
        <f>'（入力シート１）基本情報'!I1</f>
        <v>001ボイラーの更新</v>
      </c>
    </row>
    <row r="4" spans="1:9" ht="21">
      <c r="A4" s="102" t="s">
        <v>121</v>
      </c>
      <c r="B4" s="102"/>
      <c r="C4" s="102"/>
      <c r="D4" s="102"/>
      <c r="E4" s="102"/>
      <c r="F4" s="102"/>
      <c r="G4" s="102"/>
      <c r="H4" s="102"/>
      <c r="I4" s="102"/>
    </row>
    <row r="5" spans="1:9" ht="13.5" customHeight="1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4.25">
      <c r="A6" s="103" t="s">
        <v>32</v>
      </c>
      <c r="B6" s="103"/>
      <c r="C6" s="103"/>
      <c r="D6" s="103"/>
      <c r="E6" s="103"/>
      <c r="F6" s="103"/>
      <c r="G6" s="103"/>
      <c r="H6" s="103"/>
      <c r="I6" s="103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9" ht="21" customHeight="1">
      <c r="A9" s="14" t="s">
        <v>33</v>
      </c>
    </row>
    <row r="10" ht="21" customHeight="1">
      <c r="A10" s="32" t="s">
        <v>134</v>
      </c>
    </row>
    <row r="11" spans="1:9" ht="21" customHeight="1">
      <c r="A11" s="128" t="s">
        <v>46</v>
      </c>
      <c r="B11" s="129"/>
      <c r="C11" s="129"/>
      <c r="D11" s="130">
        <f>IF(D16="","",ROUND(AVERAGE(D16,D20,D24),1))</f>
        <v>85</v>
      </c>
      <c r="E11" s="131"/>
      <c r="F11" s="131"/>
      <c r="G11" s="131"/>
      <c r="H11" s="132" t="s">
        <v>0</v>
      </c>
      <c r="I11" s="129"/>
    </row>
    <row r="12" spans="1:9" ht="13.5">
      <c r="A12" s="17"/>
      <c r="B12" s="16"/>
      <c r="C12" s="16"/>
      <c r="D12" s="15"/>
      <c r="E12" s="15"/>
      <c r="F12" s="15"/>
      <c r="G12" s="15"/>
      <c r="H12" s="15"/>
      <c r="I12" s="15"/>
    </row>
    <row r="13" spans="1:9" ht="21" customHeight="1">
      <c r="A13" s="136" t="s">
        <v>41</v>
      </c>
      <c r="B13" s="137"/>
      <c r="C13" s="137"/>
      <c r="D13" s="137"/>
      <c r="E13" s="137"/>
      <c r="F13" s="137"/>
      <c r="G13" s="137"/>
      <c r="H13" s="137"/>
      <c r="I13" s="132"/>
    </row>
    <row r="14" spans="1:9" ht="21" customHeight="1">
      <c r="A14" s="133" t="s">
        <v>39</v>
      </c>
      <c r="B14" s="110"/>
      <c r="C14" s="110"/>
      <c r="D14" s="138" t="s">
        <v>89</v>
      </c>
      <c r="E14" s="81"/>
      <c r="F14" s="81"/>
      <c r="G14" s="81"/>
      <c r="H14" s="81"/>
      <c r="I14" s="82"/>
    </row>
    <row r="15" spans="1:9" ht="21" customHeight="1">
      <c r="A15" s="135" t="s">
        <v>40</v>
      </c>
      <c r="B15" s="85"/>
      <c r="C15" s="85"/>
      <c r="D15" s="139" t="s">
        <v>90</v>
      </c>
      <c r="E15" s="87"/>
      <c r="F15" s="87"/>
      <c r="G15" s="87"/>
      <c r="H15" s="87"/>
      <c r="I15" s="88"/>
    </row>
    <row r="16" spans="1:9" ht="21" customHeight="1">
      <c r="A16" s="134" t="s">
        <v>42</v>
      </c>
      <c r="B16" s="90"/>
      <c r="C16" s="90"/>
      <c r="D16" s="125">
        <v>85</v>
      </c>
      <c r="E16" s="126"/>
      <c r="F16" s="126"/>
      <c r="G16" s="126"/>
      <c r="H16" s="127" t="s">
        <v>0</v>
      </c>
      <c r="I16" s="90"/>
    </row>
    <row r="17" spans="1:9" ht="21" customHeight="1">
      <c r="A17" s="136" t="s">
        <v>43</v>
      </c>
      <c r="B17" s="137"/>
      <c r="C17" s="137"/>
      <c r="D17" s="137"/>
      <c r="E17" s="137"/>
      <c r="F17" s="137"/>
      <c r="G17" s="137"/>
      <c r="H17" s="137"/>
      <c r="I17" s="132"/>
    </row>
    <row r="18" spans="1:9" ht="21" customHeight="1">
      <c r="A18" s="133" t="s">
        <v>39</v>
      </c>
      <c r="B18" s="110"/>
      <c r="C18" s="110"/>
      <c r="D18" s="80"/>
      <c r="E18" s="81"/>
      <c r="F18" s="81"/>
      <c r="G18" s="81"/>
      <c r="H18" s="81"/>
      <c r="I18" s="82"/>
    </row>
    <row r="19" spans="1:9" ht="21" customHeight="1">
      <c r="A19" s="135" t="s">
        <v>40</v>
      </c>
      <c r="B19" s="85"/>
      <c r="C19" s="85"/>
      <c r="D19" s="86"/>
      <c r="E19" s="87"/>
      <c r="F19" s="87"/>
      <c r="G19" s="87"/>
      <c r="H19" s="87"/>
      <c r="I19" s="88"/>
    </row>
    <row r="20" spans="1:9" ht="21" customHeight="1">
      <c r="A20" s="134" t="s">
        <v>42</v>
      </c>
      <c r="B20" s="90"/>
      <c r="C20" s="90"/>
      <c r="D20" s="125"/>
      <c r="E20" s="126"/>
      <c r="F20" s="126"/>
      <c r="G20" s="126"/>
      <c r="H20" s="127" t="s">
        <v>0</v>
      </c>
      <c r="I20" s="90"/>
    </row>
    <row r="21" spans="1:9" ht="21" customHeight="1">
      <c r="A21" s="136" t="s">
        <v>45</v>
      </c>
      <c r="B21" s="137"/>
      <c r="C21" s="137"/>
      <c r="D21" s="137"/>
      <c r="E21" s="137"/>
      <c r="F21" s="137"/>
      <c r="G21" s="137"/>
      <c r="H21" s="137"/>
      <c r="I21" s="132"/>
    </row>
    <row r="22" spans="1:9" ht="21" customHeight="1">
      <c r="A22" s="133" t="s">
        <v>44</v>
      </c>
      <c r="B22" s="110"/>
      <c r="C22" s="110"/>
      <c r="D22" s="80"/>
      <c r="E22" s="81"/>
      <c r="F22" s="81"/>
      <c r="G22" s="81"/>
      <c r="H22" s="81"/>
      <c r="I22" s="82"/>
    </row>
    <row r="23" spans="1:9" ht="21" customHeight="1">
      <c r="A23" s="135" t="s">
        <v>40</v>
      </c>
      <c r="B23" s="85"/>
      <c r="C23" s="85"/>
      <c r="D23" s="86"/>
      <c r="E23" s="87"/>
      <c r="F23" s="87"/>
      <c r="G23" s="87"/>
      <c r="H23" s="87"/>
      <c r="I23" s="88"/>
    </row>
    <row r="24" spans="1:9" ht="21" customHeight="1">
      <c r="A24" s="134" t="s">
        <v>42</v>
      </c>
      <c r="B24" s="90"/>
      <c r="C24" s="90"/>
      <c r="D24" s="125"/>
      <c r="E24" s="126"/>
      <c r="F24" s="126"/>
      <c r="G24" s="126"/>
      <c r="H24" s="127" t="s">
        <v>0</v>
      </c>
      <c r="I24" s="90"/>
    </row>
    <row r="25" ht="13.5">
      <c r="A25" s="42" t="s">
        <v>53</v>
      </c>
    </row>
    <row r="26" ht="13.5">
      <c r="A26" s="41"/>
    </row>
    <row r="27" ht="13.5">
      <c r="A27" s="32" t="s">
        <v>135</v>
      </c>
    </row>
    <row r="28" spans="1:9" ht="21" customHeight="1">
      <c r="A28" s="128" t="s">
        <v>46</v>
      </c>
      <c r="B28" s="129"/>
      <c r="C28" s="129"/>
      <c r="D28" s="130">
        <f>IF(D33="","",ROUND(AVERAGE(D33,D37,D41),1))</f>
        <v>90</v>
      </c>
      <c r="E28" s="131"/>
      <c r="F28" s="131"/>
      <c r="G28" s="131"/>
      <c r="H28" s="132" t="s">
        <v>0</v>
      </c>
      <c r="I28" s="129"/>
    </row>
    <row r="29" spans="1:9" ht="13.5">
      <c r="A29" s="17"/>
      <c r="B29" s="16"/>
      <c r="C29" s="16"/>
      <c r="D29" s="15"/>
      <c r="E29" s="15"/>
      <c r="F29" s="15"/>
      <c r="G29" s="15"/>
      <c r="H29" s="15"/>
      <c r="I29" s="15"/>
    </row>
    <row r="30" spans="1:9" ht="21" customHeight="1">
      <c r="A30" s="136" t="s">
        <v>41</v>
      </c>
      <c r="B30" s="137"/>
      <c r="C30" s="137"/>
      <c r="D30" s="137"/>
      <c r="E30" s="137"/>
      <c r="F30" s="137"/>
      <c r="G30" s="137"/>
      <c r="H30" s="137"/>
      <c r="I30" s="132"/>
    </row>
    <row r="31" spans="1:9" ht="21" customHeight="1">
      <c r="A31" s="133" t="s">
        <v>39</v>
      </c>
      <c r="B31" s="110"/>
      <c r="C31" s="110"/>
      <c r="D31" s="138" t="s">
        <v>91</v>
      </c>
      <c r="E31" s="81"/>
      <c r="F31" s="81"/>
      <c r="G31" s="81"/>
      <c r="H31" s="81"/>
      <c r="I31" s="82"/>
    </row>
    <row r="32" spans="1:9" ht="21" customHeight="1">
      <c r="A32" s="135" t="s">
        <v>40</v>
      </c>
      <c r="B32" s="85"/>
      <c r="C32" s="85"/>
      <c r="D32" s="139" t="s">
        <v>92</v>
      </c>
      <c r="E32" s="87"/>
      <c r="F32" s="87"/>
      <c r="G32" s="87"/>
      <c r="H32" s="87"/>
      <c r="I32" s="88"/>
    </row>
    <row r="33" spans="1:9" ht="21" customHeight="1">
      <c r="A33" s="134" t="s">
        <v>42</v>
      </c>
      <c r="B33" s="90"/>
      <c r="C33" s="90"/>
      <c r="D33" s="125">
        <v>90</v>
      </c>
      <c r="E33" s="126"/>
      <c r="F33" s="126"/>
      <c r="G33" s="126"/>
      <c r="H33" s="127" t="s">
        <v>0</v>
      </c>
      <c r="I33" s="90"/>
    </row>
    <row r="34" spans="1:9" ht="21" customHeight="1">
      <c r="A34" s="136" t="s">
        <v>43</v>
      </c>
      <c r="B34" s="137"/>
      <c r="C34" s="137"/>
      <c r="D34" s="137"/>
      <c r="E34" s="137"/>
      <c r="F34" s="137"/>
      <c r="G34" s="137"/>
      <c r="H34" s="137"/>
      <c r="I34" s="132"/>
    </row>
    <row r="35" spans="1:9" ht="21" customHeight="1">
      <c r="A35" s="133" t="s">
        <v>39</v>
      </c>
      <c r="B35" s="110"/>
      <c r="C35" s="110"/>
      <c r="D35" s="80"/>
      <c r="E35" s="81"/>
      <c r="F35" s="81"/>
      <c r="G35" s="81"/>
      <c r="H35" s="81"/>
      <c r="I35" s="82"/>
    </row>
    <row r="36" spans="1:9" ht="21" customHeight="1">
      <c r="A36" s="135" t="s">
        <v>40</v>
      </c>
      <c r="B36" s="85"/>
      <c r="C36" s="85"/>
      <c r="D36" s="86"/>
      <c r="E36" s="87"/>
      <c r="F36" s="87"/>
      <c r="G36" s="87"/>
      <c r="H36" s="87"/>
      <c r="I36" s="88"/>
    </row>
    <row r="37" spans="1:9" ht="21" customHeight="1">
      <c r="A37" s="134" t="s">
        <v>42</v>
      </c>
      <c r="B37" s="90"/>
      <c r="C37" s="90"/>
      <c r="D37" s="125"/>
      <c r="E37" s="126"/>
      <c r="F37" s="126"/>
      <c r="G37" s="126"/>
      <c r="H37" s="127" t="s">
        <v>0</v>
      </c>
      <c r="I37" s="90"/>
    </row>
    <row r="38" spans="1:9" ht="21" customHeight="1">
      <c r="A38" s="136" t="s">
        <v>45</v>
      </c>
      <c r="B38" s="137"/>
      <c r="C38" s="137"/>
      <c r="D38" s="137"/>
      <c r="E38" s="137"/>
      <c r="F38" s="137"/>
      <c r="G38" s="137"/>
      <c r="H38" s="137"/>
      <c r="I38" s="132"/>
    </row>
    <row r="39" spans="1:9" ht="21" customHeight="1">
      <c r="A39" s="133" t="s">
        <v>44</v>
      </c>
      <c r="B39" s="110"/>
      <c r="C39" s="110"/>
      <c r="D39" s="80"/>
      <c r="E39" s="81"/>
      <c r="F39" s="81"/>
      <c r="G39" s="81"/>
      <c r="H39" s="81"/>
      <c r="I39" s="82"/>
    </row>
    <row r="40" spans="1:9" ht="21" customHeight="1">
      <c r="A40" s="135" t="s">
        <v>40</v>
      </c>
      <c r="B40" s="85"/>
      <c r="C40" s="85"/>
      <c r="D40" s="86"/>
      <c r="E40" s="87"/>
      <c r="F40" s="87"/>
      <c r="G40" s="87"/>
      <c r="H40" s="87"/>
      <c r="I40" s="88"/>
    </row>
    <row r="41" spans="1:9" ht="21" customHeight="1">
      <c r="A41" s="134" t="s">
        <v>42</v>
      </c>
      <c r="B41" s="90"/>
      <c r="C41" s="90"/>
      <c r="D41" s="125"/>
      <c r="E41" s="126"/>
      <c r="F41" s="126"/>
      <c r="G41" s="126"/>
      <c r="H41" s="127" t="s">
        <v>0</v>
      </c>
      <c r="I41" s="90"/>
    </row>
    <row r="42" ht="13.5">
      <c r="A42" s="42" t="s">
        <v>53</v>
      </c>
    </row>
  </sheetData>
  <sheetProtection/>
  <mergeCells count="57">
    <mergeCell ref="A38:I38"/>
    <mergeCell ref="A39:C39"/>
    <mergeCell ref="D39:I39"/>
    <mergeCell ref="A40:C40"/>
    <mergeCell ref="D40:I40"/>
    <mergeCell ref="A41:C41"/>
    <mergeCell ref="D41:G41"/>
    <mergeCell ref="H41:I41"/>
    <mergeCell ref="A35:C35"/>
    <mergeCell ref="D35:I35"/>
    <mergeCell ref="A36:C36"/>
    <mergeCell ref="D36:I36"/>
    <mergeCell ref="A37:C37"/>
    <mergeCell ref="D37:G37"/>
    <mergeCell ref="H37:I37"/>
    <mergeCell ref="A32:C32"/>
    <mergeCell ref="D32:I32"/>
    <mergeCell ref="A33:C33"/>
    <mergeCell ref="D33:G33"/>
    <mergeCell ref="H33:I33"/>
    <mergeCell ref="A34:I34"/>
    <mergeCell ref="A31:C31"/>
    <mergeCell ref="D31:I31"/>
    <mergeCell ref="D22:I22"/>
    <mergeCell ref="D19:I19"/>
    <mergeCell ref="A20:C20"/>
    <mergeCell ref="A30:I30"/>
    <mergeCell ref="A6:I6"/>
    <mergeCell ref="A13:I13"/>
    <mergeCell ref="A21:I21"/>
    <mergeCell ref="A17:I17"/>
    <mergeCell ref="A18:C18"/>
    <mergeCell ref="D14:I14"/>
    <mergeCell ref="A15:C15"/>
    <mergeCell ref="D15:I15"/>
    <mergeCell ref="D18:I18"/>
    <mergeCell ref="D11:G11"/>
    <mergeCell ref="H11:I11"/>
    <mergeCell ref="A24:C24"/>
    <mergeCell ref="D24:G24"/>
    <mergeCell ref="H24:I24"/>
    <mergeCell ref="A16:C16"/>
    <mergeCell ref="A22:C22"/>
    <mergeCell ref="H16:I16"/>
    <mergeCell ref="A19:C19"/>
    <mergeCell ref="A23:C23"/>
    <mergeCell ref="D23:I23"/>
    <mergeCell ref="A4:I4"/>
    <mergeCell ref="A5:I5"/>
    <mergeCell ref="D16:G16"/>
    <mergeCell ref="D20:G20"/>
    <mergeCell ref="H20:I20"/>
    <mergeCell ref="A28:C28"/>
    <mergeCell ref="D28:G28"/>
    <mergeCell ref="H28:I28"/>
    <mergeCell ref="A11:C11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8.00390625" style="1" customWidth="1"/>
    <col min="3" max="3" width="19.125" style="1" customWidth="1"/>
    <col min="4" max="4" width="6.625" style="1" customWidth="1"/>
    <col min="5" max="5" width="19.00390625" style="1" customWidth="1"/>
    <col min="6" max="6" width="16.00390625" style="1" customWidth="1"/>
    <col min="7" max="7" width="22.50390625" style="1" customWidth="1"/>
    <col min="8" max="8" width="17.625" style="1" customWidth="1"/>
    <col min="9" max="16384" width="9.00390625" style="1" customWidth="1"/>
  </cols>
  <sheetData>
    <row r="1" spans="1:6" ht="13.5">
      <c r="A1" s="3"/>
      <c r="B1" s="3"/>
      <c r="F1" s="40" t="str">
        <f>'（入力シート１）基本情報'!I1</f>
        <v>001ボイラーの更新</v>
      </c>
    </row>
    <row r="2" spans="1:2" ht="13.5">
      <c r="A2" s="3"/>
      <c r="B2" s="3"/>
    </row>
    <row r="3" spans="1:2" ht="13.5">
      <c r="A3" s="3"/>
      <c r="B3" s="3"/>
    </row>
    <row r="4" spans="1:9" s="13" customFormat="1" ht="21">
      <c r="A4" s="102" t="s">
        <v>29</v>
      </c>
      <c r="B4" s="102"/>
      <c r="C4" s="102"/>
      <c r="D4" s="102"/>
      <c r="E4" s="102"/>
      <c r="F4" s="102"/>
      <c r="G4" s="18"/>
      <c r="H4" s="18"/>
      <c r="I4" s="18"/>
    </row>
    <row r="5" spans="1:9" s="13" customFormat="1" ht="13.5" customHeight="1">
      <c r="A5" s="102"/>
      <c r="B5" s="102"/>
      <c r="C5" s="102"/>
      <c r="D5" s="102"/>
      <c r="E5" s="102"/>
      <c r="F5" s="102"/>
      <c r="G5" s="18"/>
      <c r="H5" s="18"/>
      <c r="I5" s="18"/>
    </row>
    <row r="6" spans="1:9" s="13" customFormat="1" ht="14.25">
      <c r="A6" s="103" t="s">
        <v>51</v>
      </c>
      <c r="B6" s="103"/>
      <c r="C6" s="103"/>
      <c r="D6" s="103"/>
      <c r="E6" s="103"/>
      <c r="F6" s="103"/>
      <c r="G6" s="19"/>
      <c r="H6" s="19"/>
      <c r="I6" s="19"/>
    </row>
    <row r="7" spans="1:9" s="13" customFormat="1" ht="14.25">
      <c r="A7" s="58"/>
      <c r="B7" s="58"/>
      <c r="C7" s="58"/>
      <c r="D7" s="58"/>
      <c r="E7" s="58"/>
      <c r="F7" s="58"/>
      <c r="G7" s="58"/>
      <c r="H7" s="58"/>
      <c r="I7" s="58"/>
    </row>
    <row r="8" spans="1:2" ht="13.5">
      <c r="A8" s="3"/>
      <c r="B8" s="3"/>
    </row>
    <row r="9" spans="1:6" s="36" customFormat="1" ht="12" thickBot="1">
      <c r="A9" s="35" t="s">
        <v>8</v>
      </c>
      <c r="B9" s="167" t="s">
        <v>47</v>
      </c>
      <c r="C9" s="172"/>
      <c r="D9" s="35" t="s">
        <v>8</v>
      </c>
      <c r="E9" s="167" t="s">
        <v>47</v>
      </c>
      <c r="F9" s="168"/>
    </row>
    <row r="10" spans="1:6" s="36" customFormat="1" ht="12" thickTop="1">
      <c r="A10" s="37">
        <v>1</v>
      </c>
      <c r="B10" s="165" t="s">
        <v>54</v>
      </c>
      <c r="C10" s="171"/>
      <c r="D10" s="45">
        <v>16</v>
      </c>
      <c r="E10" s="165" t="s">
        <v>64</v>
      </c>
      <c r="F10" s="166"/>
    </row>
    <row r="11" spans="1:6" s="36" customFormat="1" ht="11.25">
      <c r="A11" s="38">
        <v>2</v>
      </c>
      <c r="B11" s="157" t="s">
        <v>55</v>
      </c>
      <c r="C11" s="164"/>
      <c r="D11" s="46">
        <v>17</v>
      </c>
      <c r="E11" s="157" t="s">
        <v>65</v>
      </c>
      <c r="F11" s="158"/>
    </row>
    <row r="12" spans="1:6" s="36" customFormat="1" ht="11.25">
      <c r="A12" s="38">
        <v>3</v>
      </c>
      <c r="B12" s="157" t="s">
        <v>56</v>
      </c>
      <c r="C12" s="164"/>
      <c r="D12" s="46">
        <v>18</v>
      </c>
      <c r="E12" s="157" t="s">
        <v>66</v>
      </c>
      <c r="F12" s="158"/>
    </row>
    <row r="13" spans="1:6" s="36" customFormat="1" ht="11.25">
      <c r="A13" s="38">
        <v>4</v>
      </c>
      <c r="B13" s="157" t="s">
        <v>11</v>
      </c>
      <c r="C13" s="164"/>
      <c r="D13" s="46">
        <v>19</v>
      </c>
      <c r="E13" s="157" t="s">
        <v>67</v>
      </c>
      <c r="F13" s="158"/>
    </row>
    <row r="14" spans="1:6" s="36" customFormat="1" ht="11.25">
      <c r="A14" s="38">
        <v>5</v>
      </c>
      <c r="B14" s="157" t="s">
        <v>57</v>
      </c>
      <c r="C14" s="164"/>
      <c r="D14" s="46">
        <v>20</v>
      </c>
      <c r="E14" s="157" t="s">
        <v>68</v>
      </c>
      <c r="F14" s="158"/>
    </row>
    <row r="15" spans="1:6" s="36" customFormat="1" ht="11.25">
      <c r="A15" s="38">
        <v>6</v>
      </c>
      <c r="B15" s="157" t="s">
        <v>58</v>
      </c>
      <c r="C15" s="164"/>
      <c r="D15" s="46">
        <v>21</v>
      </c>
      <c r="E15" s="157" t="s">
        <v>69</v>
      </c>
      <c r="F15" s="158"/>
    </row>
    <row r="16" spans="1:6" s="36" customFormat="1" ht="11.25">
      <c r="A16" s="38">
        <v>7</v>
      </c>
      <c r="B16" s="157" t="s">
        <v>59</v>
      </c>
      <c r="C16" s="164"/>
      <c r="D16" s="46">
        <v>22</v>
      </c>
      <c r="E16" s="157" t="s">
        <v>70</v>
      </c>
      <c r="F16" s="158"/>
    </row>
    <row r="17" spans="1:6" s="36" customFormat="1" ht="11.25">
      <c r="A17" s="38">
        <v>8</v>
      </c>
      <c r="B17" s="157" t="s">
        <v>60</v>
      </c>
      <c r="C17" s="164"/>
      <c r="D17" s="46">
        <v>23</v>
      </c>
      <c r="E17" s="157" t="s">
        <v>71</v>
      </c>
      <c r="F17" s="158"/>
    </row>
    <row r="18" spans="1:6" s="36" customFormat="1" ht="11.25">
      <c r="A18" s="38">
        <v>9</v>
      </c>
      <c r="B18" s="157" t="s">
        <v>72</v>
      </c>
      <c r="C18" s="164"/>
      <c r="D18" s="46">
        <v>24</v>
      </c>
      <c r="E18" s="157" t="s">
        <v>2</v>
      </c>
      <c r="F18" s="158"/>
    </row>
    <row r="19" spans="1:6" s="36" customFormat="1" ht="11.25">
      <c r="A19" s="38">
        <v>10</v>
      </c>
      <c r="B19" s="157" t="s">
        <v>61</v>
      </c>
      <c r="C19" s="164"/>
      <c r="D19" s="46">
        <v>25</v>
      </c>
      <c r="E19" s="157" t="s">
        <v>81</v>
      </c>
      <c r="F19" s="158"/>
    </row>
    <row r="20" spans="1:6" s="36" customFormat="1" ht="11.25">
      <c r="A20" s="38">
        <v>11</v>
      </c>
      <c r="B20" s="157" t="s">
        <v>62</v>
      </c>
      <c r="C20" s="164"/>
      <c r="D20" s="46">
        <v>100</v>
      </c>
      <c r="E20" s="157" t="s">
        <v>73</v>
      </c>
      <c r="F20" s="158"/>
    </row>
    <row r="21" spans="1:6" s="36" customFormat="1" ht="11.25">
      <c r="A21" s="38">
        <v>12</v>
      </c>
      <c r="B21" s="157" t="s">
        <v>63</v>
      </c>
      <c r="C21" s="164"/>
      <c r="D21" s="46">
        <v>101</v>
      </c>
      <c r="E21" s="157" t="s">
        <v>74</v>
      </c>
      <c r="F21" s="158"/>
    </row>
    <row r="22" spans="1:6" s="36" customFormat="1" ht="11.25">
      <c r="A22" s="38">
        <v>13</v>
      </c>
      <c r="B22" s="157" t="s">
        <v>7</v>
      </c>
      <c r="C22" s="164"/>
      <c r="D22" s="46">
        <v>102</v>
      </c>
      <c r="E22" s="157" t="s">
        <v>75</v>
      </c>
      <c r="F22" s="158"/>
    </row>
    <row r="23" spans="1:6" s="36" customFormat="1" ht="11.25">
      <c r="A23" s="38">
        <v>14</v>
      </c>
      <c r="B23" s="157" t="s">
        <v>12</v>
      </c>
      <c r="C23" s="164"/>
      <c r="D23" s="46">
        <v>103</v>
      </c>
      <c r="E23" s="157" t="s">
        <v>76</v>
      </c>
      <c r="F23" s="158"/>
    </row>
    <row r="24" spans="1:6" s="36" customFormat="1" ht="11.25">
      <c r="A24" s="38">
        <v>15</v>
      </c>
      <c r="B24" s="157" t="s">
        <v>1</v>
      </c>
      <c r="C24" s="164"/>
      <c r="D24" s="39"/>
      <c r="E24" s="157"/>
      <c r="F24" s="158"/>
    </row>
    <row r="25" ht="13.5">
      <c r="A25" s="47" t="s">
        <v>77</v>
      </c>
    </row>
    <row r="27" ht="13.5">
      <c r="A27" s="14" t="s">
        <v>48</v>
      </c>
    </row>
    <row r="28" ht="13.5">
      <c r="A28" s="14"/>
    </row>
    <row r="29" ht="13.5">
      <c r="A29" s="32" t="s">
        <v>136</v>
      </c>
    </row>
    <row r="30" spans="1:6" ht="30.75" customHeight="1">
      <c r="A30" s="147" t="s">
        <v>50</v>
      </c>
      <c r="B30" s="128"/>
      <c r="C30" s="128"/>
      <c r="D30" s="128"/>
      <c r="E30" s="128"/>
      <c r="F30" s="57">
        <v>2</v>
      </c>
    </row>
    <row r="31" ht="13.5">
      <c r="A31" s="14"/>
    </row>
    <row r="32" ht="13.5">
      <c r="A32" s="32" t="s">
        <v>137</v>
      </c>
    </row>
    <row r="33" spans="1:6" ht="13.5">
      <c r="A33" s="136" t="s">
        <v>49</v>
      </c>
      <c r="B33" s="112"/>
      <c r="C33" s="113"/>
      <c r="D33" s="4" t="s">
        <v>8</v>
      </c>
      <c r="E33" s="111" t="s">
        <v>9</v>
      </c>
      <c r="F33" s="113"/>
    </row>
    <row r="34" spans="1:6" ht="13.5" customHeight="1">
      <c r="A34" s="160" t="s">
        <v>82</v>
      </c>
      <c r="B34" s="160"/>
      <c r="C34" s="160"/>
      <c r="D34" s="55">
        <v>15</v>
      </c>
      <c r="E34" s="173" t="str">
        <f>IF(D34="","",LOOKUP(D34,'係数'!$A$3:$A$31,'係数'!$B$3:$B$31))</f>
        <v>A重油</v>
      </c>
      <c r="F34" s="174"/>
    </row>
    <row r="35" spans="1:6" ht="13.5" customHeight="1">
      <c r="A35" s="161" t="s">
        <v>23</v>
      </c>
      <c r="B35" s="161"/>
      <c r="C35" s="161"/>
      <c r="D35" s="56">
        <v>24</v>
      </c>
      <c r="E35" s="175" t="str">
        <f>IF(D35="","",LOOKUP(D35,'係数'!$A$3:$A$31,'係数'!$B$3:$B$31))</f>
        <v>都市ガス</v>
      </c>
      <c r="F35" s="176"/>
    </row>
    <row r="36" spans="1:6" ht="13.5" customHeight="1">
      <c r="A36" s="161" t="str">
        <f>IF(F30=1,"更新前の燃料使用量",IF(F30=2,"更新後の燃料使用量",""))</f>
        <v>更新後の燃料使用量</v>
      </c>
      <c r="B36" s="161"/>
      <c r="C36" s="161"/>
      <c r="D36" s="162">
        <v>60000</v>
      </c>
      <c r="E36" s="163"/>
      <c r="F36" s="8" t="str">
        <f>IF(F30="","",LOOKUP(IF(F30=1,D34,IF(F30=2,D35,"")),'係数'!$A$3:$A$31,'係数'!$C$3:$C$31))</f>
        <v>（Nm3）</v>
      </c>
    </row>
    <row r="37" spans="1:6" ht="13.5" customHeight="1">
      <c r="A37" s="161" t="s">
        <v>25</v>
      </c>
      <c r="B37" s="161"/>
      <c r="C37" s="161"/>
      <c r="D37" s="179">
        <f>'（入力シート２）設備情報'!D11:G11</f>
        <v>85</v>
      </c>
      <c r="E37" s="180"/>
      <c r="F37" s="8" t="s">
        <v>24</v>
      </c>
    </row>
    <row r="38" spans="1:6" ht="13.5" customHeight="1">
      <c r="A38" s="181" t="s">
        <v>26</v>
      </c>
      <c r="B38" s="181"/>
      <c r="C38" s="181"/>
      <c r="D38" s="186">
        <f>'（入力シート２）設備情報'!D28:G28</f>
        <v>90</v>
      </c>
      <c r="E38" s="187"/>
      <c r="F38" s="10" t="s">
        <v>24</v>
      </c>
    </row>
    <row r="39" spans="1:6" ht="13.5">
      <c r="A39" s="159" t="s">
        <v>28</v>
      </c>
      <c r="B39" s="159"/>
      <c r="C39" s="159"/>
      <c r="D39" s="159"/>
      <c r="E39" s="159"/>
      <c r="F39" s="159"/>
    </row>
    <row r="40" spans="1:6" ht="13.5">
      <c r="A40" s="20"/>
      <c r="B40" s="20"/>
      <c r="C40" s="20"/>
      <c r="D40" s="20"/>
      <c r="E40" s="20"/>
      <c r="F40" s="20"/>
    </row>
    <row r="41" ht="13.5">
      <c r="A41" s="32" t="s">
        <v>138</v>
      </c>
    </row>
    <row r="42" spans="1:6" ht="13.5">
      <c r="A42" s="182" t="str">
        <f>+'（入力シート１）基本情報'!A21:C21</f>
        <v>事業開始日</v>
      </c>
      <c r="B42" s="182"/>
      <c r="C42" s="182"/>
      <c r="D42" s="183" t="str">
        <f>CONCATENATE('（入力シート１）基本情報'!D21,"/",'（入力シート１）基本情報'!F21,"/",'（入力シート１）基本情報'!H21)</f>
        <v>2018/12/1</v>
      </c>
      <c r="E42" s="184"/>
      <c r="F42" s="185"/>
    </row>
    <row r="43" spans="1:6" ht="13.5">
      <c r="A43" s="182" t="str">
        <f>+'（入力シート１）基本情報'!A22:C22</f>
        <v>事業終了日</v>
      </c>
      <c r="B43" s="182"/>
      <c r="C43" s="182"/>
      <c r="D43" s="183" t="str">
        <f>CONCATENATE('（入力シート１）基本情報'!D22,"/",'（入力シート１）基本情報'!F22,"/",'（入力シート１）基本情報'!H22)</f>
        <v>2019/3/31</v>
      </c>
      <c r="E43" s="184"/>
      <c r="F43" s="185"/>
    </row>
    <row r="44" spans="1:6" ht="13.5">
      <c r="A44" s="182" t="s">
        <v>102</v>
      </c>
      <c r="B44" s="182"/>
      <c r="C44" s="182"/>
      <c r="D44" s="65"/>
      <c r="E44" s="66">
        <f>+D43-D42+1</f>
        <v>121</v>
      </c>
      <c r="F44" s="67" t="s">
        <v>103</v>
      </c>
    </row>
    <row r="45" spans="1:6" ht="13.5">
      <c r="A45" s="148" t="s">
        <v>85</v>
      </c>
      <c r="B45" s="149"/>
      <c r="C45" s="5" t="s">
        <v>84</v>
      </c>
      <c r="D45" s="141">
        <f>IF(F30=1,D36,IF(F30=2,D48*D49*D38/D37/D46,""))</f>
        <v>72790.73266135098</v>
      </c>
      <c r="E45" s="142"/>
      <c r="F45" s="6" t="str">
        <f>IF(D34="","",LOOKUP(D34,'係数'!$A$3:$A$24,'係数'!$C$3:$C$24))</f>
        <v>（ℓ）</v>
      </c>
    </row>
    <row r="46" spans="1:6" ht="13.5">
      <c r="A46" s="150"/>
      <c r="B46" s="151"/>
      <c r="C46" s="7" t="s">
        <v>27</v>
      </c>
      <c r="D46" s="143">
        <f>IF(D34="","",LOOKUP(D34,'係数'!$A$3:$A$31,'係数'!$D$3:$D$31))</f>
        <v>0.0391</v>
      </c>
      <c r="E46" s="144"/>
      <c r="F46" s="8" t="str">
        <f>IF(D34="","",LOOKUP(D34,'係数'!$A$3:$A$24,'係数'!$E$3:$E$24))</f>
        <v>（GJ/ℓ）</v>
      </c>
    </row>
    <row r="47" spans="1:6" ht="13.5">
      <c r="A47" s="152"/>
      <c r="B47" s="153"/>
      <c r="C47" s="9" t="s">
        <v>4</v>
      </c>
      <c r="D47" s="145">
        <f>IF(D34="","",LOOKUP(D34,'係数'!$A$3:$A$31,'係数'!$F$3:$F$31))</f>
        <v>0.0189</v>
      </c>
      <c r="E47" s="146"/>
      <c r="F47" s="10" t="str">
        <f>IF(D34="","",LOOKUP(D34,'係数'!$A$3:$A$24,'係数'!$G$3:$G$24))</f>
        <v>（tC/GJ）</v>
      </c>
    </row>
    <row r="48" spans="1:6" ht="13.5">
      <c r="A48" s="148" t="s">
        <v>86</v>
      </c>
      <c r="B48" s="149"/>
      <c r="C48" s="7" t="s">
        <v>84</v>
      </c>
      <c r="D48" s="169">
        <f>IF(F30=1,D45*D46*D37/D38/D49,IF(F30=2,D36,""))</f>
        <v>60000</v>
      </c>
      <c r="E48" s="170"/>
      <c r="F48" s="8" t="str">
        <f>IF(D35="","",LOOKUP(D35,'係数'!$A$3:$A$24,'係数'!$C$3:$C$24))</f>
        <v>（Nm3）</v>
      </c>
    </row>
    <row r="49" spans="1:6" ht="13.5">
      <c r="A49" s="150"/>
      <c r="B49" s="151"/>
      <c r="C49" s="53" t="s">
        <v>83</v>
      </c>
      <c r="D49" s="143">
        <f>IF(D35="","",LOOKUP(D35,'係数'!$A$3:$A$31,'係数'!$D$3:$D$31))</f>
        <v>0.0448</v>
      </c>
      <c r="E49" s="144"/>
      <c r="F49" s="54" t="str">
        <f>IF(D35="","",LOOKUP(D35,'係数'!$A$3:$A$24,'係数'!$E$3:$E$24))</f>
        <v>（GJ/Nm3）</v>
      </c>
    </row>
    <row r="50" spans="1:6" ht="13.5">
      <c r="A50" s="152"/>
      <c r="B50" s="153"/>
      <c r="C50" s="9" t="s">
        <v>4</v>
      </c>
      <c r="D50" s="145">
        <f>IF(D35="","",LOOKUP(D35,'係数'!$A$3:$A$31,'係数'!$F$3:$F$31))</f>
        <v>0.0136</v>
      </c>
      <c r="E50" s="146"/>
      <c r="F50" s="10" t="str">
        <f>IF(D35="","",LOOKUP(D35,'係数'!$A$3:$A$24,'係数'!$G$3:$G$24))</f>
        <v>（tC/GJ）</v>
      </c>
    </row>
    <row r="51" spans="1:6" ht="13.5">
      <c r="A51" s="154" t="s">
        <v>99</v>
      </c>
      <c r="B51" s="155"/>
      <c r="C51" s="156"/>
      <c r="D51" s="177">
        <f>IF(D34="","",IF(D34=25,ROUNDDOWN(D45*D47*44/12,1),IF(D34=103,ROUNDDOWN(D45*D47*44/12,1),ROUNDDOWN(D45*D46*D47*44/12,1))))</f>
        <v>197.2</v>
      </c>
      <c r="E51" s="178"/>
      <c r="F51" s="2" t="s">
        <v>98</v>
      </c>
    </row>
    <row r="52" spans="1:6" ht="13.5">
      <c r="A52" s="154" t="s">
        <v>100</v>
      </c>
      <c r="B52" s="155"/>
      <c r="C52" s="156"/>
      <c r="D52" s="177">
        <f>IF(D35="","",IF(D35=25,ROUNDDOWN(D48*D50*44/12,1),IF(D35=103,ROUNDDOWN(D48*D50*44/12,1),ROUNDDOWN(D48*D49*D50*44/12,1))))</f>
        <v>134</v>
      </c>
      <c r="E52" s="178"/>
      <c r="F52" s="2" t="s">
        <v>98</v>
      </c>
    </row>
    <row r="53" spans="1:8" ht="13.5">
      <c r="A53" s="140" t="s">
        <v>101</v>
      </c>
      <c r="B53" s="140"/>
      <c r="C53" s="140"/>
      <c r="D53" s="177">
        <f>IF(D51="","",D51-D52)</f>
        <v>63.19999999999999</v>
      </c>
      <c r="E53" s="178"/>
      <c r="F53" s="2" t="s">
        <v>98</v>
      </c>
      <c r="H53" s="11"/>
    </row>
    <row r="54" spans="4:8" ht="13.5">
      <c r="D54" s="71"/>
      <c r="E54" s="71"/>
      <c r="H54" s="12"/>
    </row>
  </sheetData>
  <sheetProtection/>
  <mergeCells count="68">
    <mergeCell ref="A42:C42"/>
    <mergeCell ref="D42:F42"/>
    <mergeCell ref="A43:C43"/>
    <mergeCell ref="D43:F43"/>
    <mergeCell ref="A44:C44"/>
    <mergeCell ref="B24:C24"/>
    <mergeCell ref="E24:F24"/>
    <mergeCell ref="D38:E38"/>
    <mergeCell ref="B21:C21"/>
    <mergeCell ref="E21:F21"/>
    <mergeCell ref="B22:C22"/>
    <mergeCell ref="E22:F22"/>
    <mergeCell ref="B23:C23"/>
    <mergeCell ref="D53:E53"/>
    <mergeCell ref="D51:E51"/>
    <mergeCell ref="D52:E52"/>
    <mergeCell ref="D37:E37"/>
    <mergeCell ref="A38:C38"/>
    <mergeCell ref="B16:C16"/>
    <mergeCell ref="B15:C15"/>
    <mergeCell ref="D48:E48"/>
    <mergeCell ref="B11:C11"/>
    <mergeCell ref="B10:C10"/>
    <mergeCell ref="B9:C9"/>
    <mergeCell ref="E23:F23"/>
    <mergeCell ref="E34:F34"/>
    <mergeCell ref="E35:F35"/>
    <mergeCell ref="A37:C37"/>
    <mergeCell ref="E9:F9"/>
    <mergeCell ref="A4:F4"/>
    <mergeCell ref="A5:F5"/>
    <mergeCell ref="A6:F6"/>
    <mergeCell ref="E16:F16"/>
    <mergeCell ref="E17:F17"/>
    <mergeCell ref="B17:C17"/>
    <mergeCell ref="B14:C14"/>
    <mergeCell ref="B13:C13"/>
    <mergeCell ref="B12:C12"/>
    <mergeCell ref="B18:C18"/>
    <mergeCell ref="B19:C19"/>
    <mergeCell ref="B20:C20"/>
    <mergeCell ref="E33:F33"/>
    <mergeCell ref="E10:F10"/>
    <mergeCell ref="E11:F11"/>
    <mergeCell ref="E12:F12"/>
    <mergeCell ref="E13:F13"/>
    <mergeCell ref="E14:F14"/>
    <mergeCell ref="E15:F15"/>
    <mergeCell ref="A52:C52"/>
    <mergeCell ref="E18:F18"/>
    <mergeCell ref="E19:F19"/>
    <mergeCell ref="E20:F20"/>
    <mergeCell ref="A39:F39"/>
    <mergeCell ref="A33:C33"/>
    <mergeCell ref="A34:C34"/>
    <mergeCell ref="A35:C35"/>
    <mergeCell ref="A36:C36"/>
    <mergeCell ref="D36:E36"/>
    <mergeCell ref="A53:C53"/>
    <mergeCell ref="D45:E45"/>
    <mergeCell ref="D46:E46"/>
    <mergeCell ref="D50:E50"/>
    <mergeCell ref="D49:E49"/>
    <mergeCell ref="A30:E30"/>
    <mergeCell ref="D47:E47"/>
    <mergeCell ref="A45:B47"/>
    <mergeCell ref="A48:B50"/>
    <mergeCell ref="A51:C51"/>
  </mergeCells>
  <printOptions/>
  <pageMargins left="0.75" right="0.52" top="0.49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28" sqref="F28"/>
    </sheetView>
  </sheetViews>
  <sheetFormatPr defaultColWidth="9.00390625" defaultRowHeight="13.5"/>
  <cols>
    <col min="1" max="1" width="9.00390625" style="24" customWidth="1"/>
    <col min="2" max="2" width="19.375" style="24" customWidth="1"/>
    <col min="3" max="3" width="9.75390625" style="24" customWidth="1"/>
    <col min="4" max="4" width="14.125" style="24" customWidth="1"/>
    <col min="5" max="5" width="10.25390625" style="24" customWidth="1"/>
    <col min="6" max="6" width="14.125" style="24" customWidth="1"/>
    <col min="7" max="16384" width="9.00390625" style="24" customWidth="1"/>
  </cols>
  <sheetData>
    <row r="1" ht="13.5">
      <c r="A1" s="24" t="s">
        <v>6</v>
      </c>
    </row>
    <row r="2" spans="1:7" ht="13.5">
      <c r="A2" s="25" t="s">
        <v>8</v>
      </c>
      <c r="B2" s="25" t="s">
        <v>9</v>
      </c>
      <c r="C2" s="25"/>
      <c r="D2" s="188" t="s">
        <v>10</v>
      </c>
      <c r="E2" s="188"/>
      <c r="F2" s="188" t="s">
        <v>4</v>
      </c>
      <c r="G2" s="188"/>
    </row>
    <row r="3" spans="1:7" ht="13.5">
      <c r="A3" s="25">
        <v>1</v>
      </c>
      <c r="B3" s="25" t="s">
        <v>54</v>
      </c>
      <c r="C3" s="26" t="s">
        <v>94</v>
      </c>
      <c r="D3" s="27">
        <v>0.029</v>
      </c>
      <c r="E3" s="28" t="s">
        <v>14</v>
      </c>
      <c r="F3" s="29">
        <v>0.0245</v>
      </c>
      <c r="G3" s="28" t="s">
        <v>3</v>
      </c>
    </row>
    <row r="4" spans="1:7" ht="13.5">
      <c r="A4" s="25">
        <v>2</v>
      </c>
      <c r="B4" s="25" t="s">
        <v>55</v>
      </c>
      <c r="C4" s="26" t="s">
        <v>94</v>
      </c>
      <c r="D4" s="27">
        <v>0.0257</v>
      </c>
      <c r="E4" s="28" t="s">
        <v>14</v>
      </c>
      <c r="F4" s="29">
        <v>0.0247</v>
      </c>
      <c r="G4" s="28" t="s">
        <v>3</v>
      </c>
    </row>
    <row r="5" spans="1:7" ht="13.5">
      <c r="A5" s="25">
        <v>3</v>
      </c>
      <c r="B5" s="25" t="s">
        <v>56</v>
      </c>
      <c r="C5" s="26" t="s">
        <v>94</v>
      </c>
      <c r="D5" s="27">
        <v>0.0269</v>
      </c>
      <c r="E5" s="28" t="s">
        <v>14</v>
      </c>
      <c r="F5" s="29">
        <v>0.0255</v>
      </c>
      <c r="G5" s="28" t="s">
        <v>3</v>
      </c>
    </row>
    <row r="6" spans="1:7" ht="13.5">
      <c r="A6" s="25">
        <v>4</v>
      </c>
      <c r="B6" s="25" t="s">
        <v>11</v>
      </c>
      <c r="C6" s="26" t="s">
        <v>94</v>
      </c>
      <c r="D6" s="27">
        <v>0.0294</v>
      </c>
      <c r="E6" s="28" t="s">
        <v>14</v>
      </c>
      <c r="F6" s="29">
        <v>0.0294</v>
      </c>
      <c r="G6" s="28" t="s">
        <v>3</v>
      </c>
    </row>
    <row r="7" spans="1:7" ht="13.5">
      <c r="A7" s="25">
        <v>5</v>
      </c>
      <c r="B7" s="25" t="s">
        <v>57</v>
      </c>
      <c r="C7" s="26" t="s">
        <v>94</v>
      </c>
      <c r="D7" s="27">
        <v>0.0299</v>
      </c>
      <c r="E7" s="28" t="s">
        <v>14</v>
      </c>
      <c r="F7" s="29">
        <v>0.0254</v>
      </c>
      <c r="G7" s="28" t="s">
        <v>3</v>
      </c>
    </row>
    <row r="8" spans="1:7" ht="13.5">
      <c r="A8" s="25">
        <v>6</v>
      </c>
      <c r="B8" s="25" t="s">
        <v>58</v>
      </c>
      <c r="C8" s="26" t="s">
        <v>94</v>
      </c>
      <c r="D8" s="27">
        <v>0.0373</v>
      </c>
      <c r="E8" s="28" t="s">
        <v>14</v>
      </c>
      <c r="F8" s="29">
        <v>0.0209</v>
      </c>
      <c r="G8" s="28" t="s">
        <v>3</v>
      </c>
    </row>
    <row r="9" spans="1:7" ht="13.5">
      <c r="A9" s="25">
        <v>7</v>
      </c>
      <c r="B9" s="25" t="s">
        <v>59</v>
      </c>
      <c r="C9" s="26" t="s">
        <v>94</v>
      </c>
      <c r="D9" s="27">
        <v>0.0409</v>
      </c>
      <c r="E9" s="28" t="s">
        <v>14</v>
      </c>
      <c r="F9" s="29">
        <v>0.0208</v>
      </c>
      <c r="G9" s="28" t="s">
        <v>3</v>
      </c>
    </row>
    <row r="10" spans="1:7" ht="13.5">
      <c r="A10" s="25">
        <v>8</v>
      </c>
      <c r="B10" s="25" t="s">
        <v>60</v>
      </c>
      <c r="C10" s="26" t="s">
        <v>95</v>
      </c>
      <c r="D10" s="27">
        <v>0.0353</v>
      </c>
      <c r="E10" s="28" t="s">
        <v>15</v>
      </c>
      <c r="F10" s="29">
        <v>0.0184</v>
      </c>
      <c r="G10" s="28" t="s">
        <v>3</v>
      </c>
    </row>
    <row r="11" spans="1:7" ht="13.5">
      <c r="A11" s="25">
        <v>9</v>
      </c>
      <c r="B11" s="25" t="s">
        <v>72</v>
      </c>
      <c r="C11" s="26" t="s">
        <v>95</v>
      </c>
      <c r="D11" s="27">
        <v>0.0382</v>
      </c>
      <c r="E11" s="28" t="s">
        <v>15</v>
      </c>
      <c r="F11" s="29">
        <v>0.0187</v>
      </c>
      <c r="G11" s="28" t="s">
        <v>3</v>
      </c>
    </row>
    <row r="12" spans="1:7" ht="13.5">
      <c r="A12" s="25">
        <v>10</v>
      </c>
      <c r="B12" s="25" t="s">
        <v>61</v>
      </c>
      <c r="C12" s="26" t="s">
        <v>95</v>
      </c>
      <c r="D12" s="27">
        <v>0.0346</v>
      </c>
      <c r="E12" s="28" t="s">
        <v>15</v>
      </c>
      <c r="F12" s="29">
        <v>0.0183</v>
      </c>
      <c r="G12" s="28" t="s">
        <v>3</v>
      </c>
    </row>
    <row r="13" spans="1:7" ht="13.5">
      <c r="A13" s="25">
        <v>11</v>
      </c>
      <c r="B13" s="25" t="s">
        <v>62</v>
      </c>
      <c r="C13" s="26" t="s">
        <v>95</v>
      </c>
      <c r="D13" s="27">
        <v>0.0336</v>
      </c>
      <c r="E13" s="28" t="s">
        <v>15</v>
      </c>
      <c r="F13" s="29">
        <v>0.0182</v>
      </c>
      <c r="G13" s="28" t="s">
        <v>3</v>
      </c>
    </row>
    <row r="14" spans="1:7" ht="13.5">
      <c r="A14" s="25">
        <v>12</v>
      </c>
      <c r="B14" s="25" t="s">
        <v>63</v>
      </c>
      <c r="C14" s="26" t="s">
        <v>95</v>
      </c>
      <c r="D14" s="27">
        <v>0.0367</v>
      </c>
      <c r="E14" s="28" t="s">
        <v>15</v>
      </c>
      <c r="F14" s="29">
        <v>0.0183</v>
      </c>
      <c r="G14" s="28" t="s">
        <v>3</v>
      </c>
    </row>
    <row r="15" spans="1:7" ht="13.5">
      <c r="A15" s="25">
        <v>13</v>
      </c>
      <c r="B15" s="25" t="s">
        <v>7</v>
      </c>
      <c r="C15" s="26" t="s">
        <v>95</v>
      </c>
      <c r="D15" s="27">
        <v>0.0367</v>
      </c>
      <c r="E15" s="28" t="s">
        <v>15</v>
      </c>
      <c r="F15" s="29">
        <v>0.0185</v>
      </c>
      <c r="G15" s="28" t="s">
        <v>3</v>
      </c>
    </row>
    <row r="16" spans="1:7" ht="13.5">
      <c r="A16" s="25">
        <v>14</v>
      </c>
      <c r="B16" s="25" t="s">
        <v>12</v>
      </c>
      <c r="C16" s="26" t="s">
        <v>95</v>
      </c>
      <c r="D16" s="27">
        <v>0.0377</v>
      </c>
      <c r="E16" s="28" t="s">
        <v>15</v>
      </c>
      <c r="F16" s="29">
        <v>0.0187</v>
      </c>
      <c r="G16" s="28" t="s">
        <v>3</v>
      </c>
    </row>
    <row r="17" spans="1:7" ht="13.5">
      <c r="A17" s="25">
        <v>15</v>
      </c>
      <c r="B17" s="25" t="s">
        <v>1</v>
      </c>
      <c r="C17" s="26" t="s">
        <v>95</v>
      </c>
      <c r="D17" s="27">
        <v>0.0391</v>
      </c>
      <c r="E17" s="28" t="s">
        <v>15</v>
      </c>
      <c r="F17" s="29">
        <v>0.0189</v>
      </c>
      <c r="G17" s="28" t="s">
        <v>3</v>
      </c>
    </row>
    <row r="18" spans="1:7" ht="13.5">
      <c r="A18" s="25">
        <v>16</v>
      </c>
      <c r="B18" s="25" t="s">
        <v>64</v>
      </c>
      <c r="C18" s="26" t="s">
        <v>95</v>
      </c>
      <c r="D18" s="27">
        <v>0.0419</v>
      </c>
      <c r="E18" s="28" t="s">
        <v>15</v>
      </c>
      <c r="F18" s="29">
        <v>0.0195</v>
      </c>
      <c r="G18" s="28" t="s">
        <v>3</v>
      </c>
    </row>
    <row r="19" spans="1:7" ht="13.5">
      <c r="A19" s="25">
        <v>17</v>
      </c>
      <c r="B19" s="25" t="s">
        <v>65</v>
      </c>
      <c r="C19" s="26" t="s">
        <v>94</v>
      </c>
      <c r="D19" s="27">
        <v>0.0508</v>
      </c>
      <c r="E19" s="28" t="s">
        <v>14</v>
      </c>
      <c r="F19" s="29">
        <v>0.0161</v>
      </c>
      <c r="G19" s="28" t="s">
        <v>3</v>
      </c>
    </row>
    <row r="20" spans="1:7" ht="13.5">
      <c r="A20" s="25">
        <v>18</v>
      </c>
      <c r="B20" s="25" t="s">
        <v>66</v>
      </c>
      <c r="C20" s="26" t="s">
        <v>96</v>
      </c>
      <c r="D20" s="27">
        <v>0.0449</v>
      </c>
      <c r="E20" s="28" t="s">
        <v>13</v>
      </c>
      <c r="F20" s="29">
        <v>0.0142</v>
      </c>
      <c r="G20" s="28" t="s">
        <v>3</v>
      </c>
    </row>
    <row r="21" spans="1:7" ht="13.5">
      <c r="A21" s="25">
        <v>19</v>
      </c>
      <c r="B21" s="25" t="s">
        <v>67</v>
      </c>
      <c r="C21" s="26" t="s">
        <v>94</v>
      </c>
      <c r="D21" s="27">
        <v>0.0546</v>
      </c>
      <c r="E21" s="28" t="s">
        <v>14</v>
      </c>
      <c r="F21" s="29">
        <v>0.0135</v>
      </c>
      <c r="G21" s="28" t="s">
        <v>3</v>
      </c>
    </row>
    <row r="22" spans="1:7" ht="13.5">
      <c r="A22" s="25">
        <v>20</v>
      </c>
      <c r="B22" s="25" t="s">
        <v>68</v>
      </c>
      <c r="C22" s="26" t="s">
        <v>96</v>
      </c>
      <c r="D22" s="27">
        <v>0.0435</v>
      </c>
      <c r="E22" s="28" t="s">
        <v>13</v>
      </c>
      <c r="F22" s="29">
        <v>0.0139</v>
      </c>
      <c r="G22" s="28" t="s">
        <v>3</v>
      </c>
    </row>
    <row r="23" spans="1:7" ht="13.5">
      <c r="A23" s="25">
        <v>21</v>
      </c>
      <c r="B23" s="25" t="s">
        <v>69</v>
      </c>
      <c r="C23" s="26" t="s">
        <v>96</v>
      </c>
      <c r="D23" s="27">
        <v>0.0211</v>
      </c>
      <c r="E23" s="28" t="s">
        <v>13</v>
      </c>
      <c r="F23" s="29">
        <v>0.011</v>
      </c>
      <c r="G23" s="28" t="s">
        <v>3</v>
      </c>
    </row>
    <row r="24" spans="1:7" ht="13.5">
      <c r="A24" s="25">
        <v>22</v>
      </c>
      <c r="B24" s="25" t="s">
        <v>70</v>
      </c>
      <c r="C24" s="26" t="s">
        <v>96</v>
      </c>
      <c r="D24" s="27">
        <v>0.00341</v>
      </c>
      <c r="E24" s="28" t="s">
        <v>13</v>
      </c>
      <c r="F24" s="29">
        <v>0.0263</v>
      </c>
      <c r="G24" s="28" t="s">
        <v>3</v>
      </c>
    </row>
    <row r="25" spans="1:7" ht="13.5">
      <c r="A25" s="25">
        <v>23</v>
      </c>
      <c r="B25" s="25" t="s">
        <v>71</v>
      </c>
      <c r="C25" s="26" t="s">
        <v>96</v>
      </c>
      <c r="D25" s="27">
        <v>0.00841</v>
      </c>
      <c r="E25" s="28" t="s">
        <v>13</v>
      </c>
      <c r="F25" s="29">
        <v>0.0384</v>
      </c>
      <c r="G25" s="28" t="s">
        <v>3</v>
      </c>
    </row>
    <row r="26" spans="1:7" ht="13.5">
      <c r="A26" s="25">
        <v>24</v>
      </c>
      <c r="B26" s="25" t="s">
        <v>2</v>
      </c>
      <c r="C26" s="26" t="s">
        <v>96</v>
      </c>
      <c r="D26" s="27">
        <v>0.0448</v>
      </c>
      <c r="E26" s="28" t="s">
        <v>13</v>
      </c>
      <c r="F26" s="29">
        <v>0.0136</v>
      </c>
      <c r="G26" s="28" t="s">
        <v>3</v>
      </c>
    </row>
    <row r="27" spans="1:7" ht="13.5">
      <c r="A27" s="25">
        <v>25</v>
      </c>
      <c r="B27" s="25" t="s">
        <v>81</v>
      </c>
      <c r="C27" s="26" t="s">
        <v>97</v>
      </c>
      <c r="D27" s="27">
        <v>0.0036</v>
      </c>
      <c r="E27" s="28" t="s">
        <v>5</v>
      </c>
      <c r="F27" s="29">
        <v>0.0001339</v>
      </c>
      <c r="G27" s="28" t="s">
        <v>16</v>
      </c>
    </row>
    <row r="28" spans="1:7" ht="13.5">
      <c r="A28" s="25">
        <v>100</v>
      </c>
      <c r="B28" s="25" t="s">
        <v>73</v>
      </c>
      <c r="C28" s="26" t="s">
        <v>94</v>
      </c>
      <c r="D28" s="43"/>
      <c r="E28" s="28" t="s">
        <v>14</v>
      </c>
      <c r="F28" s="44"/>
      <c r="G28" s="28" t="s">
        <v>3</v>
      </c>
    </row>
    <row r="29" spans="1:7" ht="13.5">
      <c r="A29" s="25">
        <v>101</v>
      </c>
      <c r="B29" s="25" t="s">
        <v>74</v>
      </c>
      <c r="C29" s="26" t="s">
        <v>95</v>
      </c>
      <c r="D29" s="43"/>
      <c r="E29" s="28" t="s">
        <v>15</v>
      </c>
      <c r="F29" s="44"/>
      <c r="G29" s="28" t="s">
        <v>3</v>
      </c>
    </row>
    <row r="30" spans="1:7" ht="13.5">
      <c r="A30" s="25">
        <v>102</v>
      </c>
      <c r="B30" s="25" t="s">
        <v>75</v>
      </c>
      <c r="C30" s="26" t="s">
        <v>96</v>
      </c>
      <c r="D30" s="43"/>
      <c r="E30" s="28" t="s">
        <v>13</v>
      </c>
      <c r="F30" s="44"/>
      <c r="G30" s="28" t="s">
        <v>3</v>
      </c>
    </row>
    <row r="31" spans="1:7" ht="13.5">
      <c r="A31" s="25">
        <v>103</v>
      </c>
      <c r="B31" s="25" t="s">
        <v>76</v>
      </c>
      <c r="C31" s="26" t="s">
        <v>97</v>
      </c>
      <c r="D31" s="43"/>
      <c r="E31" s="28" t="s">
        <v>5</v>
      </c>
      <c r="F31" s="44"/>
      <c r="G31" s="28" t="s">
        <v>16</v>
      </c>
    </row>
    <row r="33" ht="13.5">
      <c r="A33" s="24" t="s">
        <v>17</v>
      </c>
    </row>
    <row r="34" spans="1:4" ht="13.5">
      <c r="A34" s="25"/>
      <c r="B34" s="25" t="s">
        <v>20</v>
      </c>
      <c r="D34" s="25" t="s">
        <v>21</v>
      </c>
    </row>
    <row r="35" spans="1:4" ht="13.5">
      <c r="A35" s="25" t="s">
        <v>18</v>
      </c>
      <c r="B35" s="25">
        <v>100000</v>
      </c>
      <c r="C35" s="30" t="s">
        <v>22</v>
      </c>
      <c r="D35" s="25">
        <f>B35*0.967</f>
        <v>96700</v>
      </c>
    </row>
    <row r="36" spans="1:4" ht="13.5">
      <c r="A36" s="25" t="s">
        <v>19</v>
      </c>
      <c r="B36" s="25">
        <v>100000</v>
      </c>
      <c r="C36" s="30" t="s">
        <v>22</v>
      </c>
      <c r="D36" s="31">
        <f>B36/1.0448</f>
        <v>95712.09800918837</v>
      </c>
    </row>
    <row r="38" spans="1:4" ht="13.5">
      <c r="A38" s="25"/>
      <c r="B38" s="25" t="s">
        <v>21</v>
      </c>
      <c r="D38" s="25" t="s">
        <v>20</v>
      </c>
    </row>
    <row r="39" spans="1:4" ht="13.5">
      <c r="A39" s="25" t="s">
        <v>18</v>
      </c>
      <c r="B39" s="25">
        <v>100000</v>
      </c>
      <c r="C39" s="30" t="s">
        <v>22</v>
      </c>
      <c r="D39" s="31">
        <f>B39/0.967</f>
        <v>103412.61633919338</v>
      </c>
    </row>
    <row r="40" spans="1:4" ht="13.5">
      <c r="A40" s="25" t="s">
        <v>19</v>
      </c>
      <c r="B40" s="25">
        <v>100000</v>
      </c>
      <c r="C40" s="30" t="s">
        <v>22</v>
      </c>
      <c r="D40" s="31">
        <f>B40*1.0448</f>
        <v>104480</v>
      </c>
    </row>
  </sheetData>
  <sheetProtection/>
  <mergeCells count="2">
    <mergeCell ref="D2:E2"/>
    <mergeCell ref="F2:G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(株)日本総合研究所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日本総合研究所</dc:creator>
  <cp:keywords/>
  <dc:description/>
  <cp:lastModifiedBy>hujj02</cp:lastModifiedBy>
  <cp:lastPrinted>2011-10-20T04:30:31Z</cp:lastPrinted>
  <dcterms:created xsi:type="dcterms:W3CDTF">2008-08-28T01:53:23Z</dcterms:created>
  <dcterms:modified xsi:type="dcterms:W3CDTF">2018-08-06T07:56:32Z</dcterms:modified>
  <cp:category/>
  <cp:version/>
  <cp:contentType/>
  <cp:contentStatus/>
</cp:coreProperties>
</file>