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755" tabRatio="863" activeTab="0"/>
  </bookViews>
  <sheets>
    <sheet name="（入力シート１）基本情報" sheetId="1" r:id="rId1"/>
    <sheet name="（入力シート２）設備情報" sheetId="2" r:id="rId2"/>
    <sheet name="（入力シート３）排出削減量算出" sheetId="3" r:id="rId3"/>
    <sheet name="係数" sheetId="4" r:id="rId4"/>
  </sheets>
  <definedNames>
    <definedName name="_xlnm.Print_Area" localSheetId="0">'（入力シート１）基本情報'!$A$1:$I$36</definedName>
    <definedName name="_xlnm.Print_Area" localSheetId="1">'（入力シート２）設備情報'!$A$1:$L$49</definedName>
    <definedName name="_xlnm.Print_Area" localSheetId="2">'（入力シート３）排出削減量算出'!$A$1:$J$37</definedName>
  </definedNames>
  <calcPr fullCalcOnLoad="1"/>
</workbook>
</file>

<file path=xl/sharedStrings.xml><?xml version="1.0" encoding="utf-8"?>
<sst xmlns="http://schemas.openxmlformats.org/spreadsheetml/2006/main" count="265" uniqueCount="119">
  <si>
    <t>A重油</t>
  </si>
  <si>
    <t>都市ガス</t>
  </si>
  <si>
    <t>（tC/GJ）</t>
  </si>
  <si>
    <t>炭素排出係数</t>
  </si>
  <si>
    <t>【燃料の種類】</t>
  </si>
  <si>
    <t>灯油</t>
  </si>
  <si>
    <t>番号</t>
  </si>
  <si>
    <t>燃料の名称</t>
  </si>
  <si>
    <t>標準発熱量</t>
  </si>
  <si>
    <t>ガソリン</t>
  </si>
  <si>
    <t>軽油</t>
  </si>
  <si>
    <t>（GJ/ℓ）</t>
  </si>
  <si>
    <t>【都市ガス単位換算】</t>
  </si>
  <si>
    <t>低圧</t>
  </si>
  <si>
    <t>中圧</t>
  </si>
  <si>
    <t>m2</t>
  </si>
  <si>
    <t>Nm2</t>
  </si>
  <si>
    <t>⇒</t>
  </si>
  <si>
    <t>　1.1　事業者情報</t>
  </si>
  <si>
    <t>（シート１）</t>
  </si>
  <si>
    <t>（シート２）</t>
  </si>
  <si>
    <t>２．設備情報</t>
  </si>
  <si>
    <t>　2.1 設備更新前の設備情報</t>
  </si>
  <si>
    <t>１．基本情報</t>
  </si>
  <si>
    <t>事業開始日</t>
  </si>
  <si>
    <t>年</t>
  </si>
  <si>
    <t>月</t>
  </si>
  <si>
    <t>日</t>
  </si>
  <si>
    <t>メーカー</t>
  </si>
  <si>
    <t>燃料名</t>
  </si>
  <si>
    <t>３．CO2排出削減予定量の算定</t>
  </si>
  <si>
    <t>年間CO2排出量</t>
  </si>
  <si>
    <t>（シート３）</t>
  </si>
  <si>
    <t>台数</t>
  </si>
  <si>
    <t>型式</t>
  </si>
  <si>
    <t>燃料消費率（km/L）</t>
  </si>
  <si>
    <t>燃料使用量（小計）（kWh）</t>
  </si>
  <si>
    <t>燃料使用量（小計）（L）</t>
  </si>
  <si>
    <t>年間走行距離（km）</t>
  </si>
  <si>
    <t>使用燃料</t>
  </si>
  <si>
    <r>
      <t>　2.2 設備更新後の設備情報</t>
    </r>
    <r>
      <rPr>
        <sz val="11"/>
        <color indexed="10"/>
        <rFont val="ＭＳ Ｐゴシック"/>
        <family val="3"/>
      </rPr>
      <t>（2.1の順番で更新した電気自動車を記載して下さい。）</t>
    </r>
  </si>
  <si>
    <t>交流電力量消費率（kWh/km）</t>
  </si>
  <si>
    <t>燃料番号</t>
  </si>
  <si>
    <t>燃料名称</t>
  </si>
  <si>
    <t>燃料使用量</t>
  </si>
  <si>
    <t>　3.1 CO2ベースライン排出量</t>
  </si>
  <si>
    <t>電力使用量</t>
  </si>
  <si>
    <t>005電気自動車への更新</t>
  </si>
  <si>
    <t>　3.2 CO2事業実施後排出量</t>
  </si>
  <si>
    <t>その他電力</t>
  </si>
  <si>
    <t>原料炭</t>
  </si>
  <si>
    <t>（GJ/kg）</t>
  </si>
  <si>
    <t>（tC/GJ）</t>
  </si>
  <si>
    <t>一般炭</t>
  </si>
  <si>
    <t>無煙炭</t>
  </si>
  <si>
    <t>コークス</t>
  </si>
  <si>
    <t>石油コークス</t>
  </si>
  <si>
    <t>コールタール</t>
  </si>
  <si>
    <t>石油アスファルト</t>
  </si>
  <si>
    <t>コンデンセート（NGL）</t>
  </si>
  <si>
    <t>原油（コンデンセート（NGL）を除く。）</t>
  </si>
  <si>
    <t>（GJ/ℓ）</t>
  </si>
  <si>
    <t>ナフサ</t>
  </si>
  <si>
    <t>ジェット燃料油</t>
  </si>
  <si>
    <t>B・C重油</t>
  </si>
  <si>
    <t>液化石油ガス（LPG）</t>
  </si>
  <si>
    <t>石油系炭化水素ガス</t>
  </si>
  <si>
    <t>（GJ/Nm3）</t>
  </si>
  <si>
    <t>液化天然ガス（LNG）</t>
  </si>
  <si>
    <t>天然ガス（液化天然ガス（LNG）を除く。）</t>
  </si>
  <si>
    <t>コークス炉ガス</t>
  </si>
  <si>
    <t>高炉ガス</t>
  </si>
  <si>
    <t>転炉ガス</t>
  </si>
  <si>
    <t>（GJ/kWh）</t>
  </si>
  <si>
    <t>（tC/kWh）</t>
  </si>
  <si>
    <t>その他固体燃料</t>
  </si>
  <si>
    <t>その他液体燃料</t>
  </si>
  <si>
    <t>その他気体燃料</t>
  </si>
  <si>
    <t>※100～103を使用する場合には、シート「係数」の対応箇所に標準発熱量と炭素排出係数を追記し、根拠資料を添付下さい。</t>
  </si>
  <si>
    <t>条件番号</t>
  </si>
  <si>
    <t>内容</t>
  </si>
  <si>
    <t>確認欄</t>
  </si>
  <si>
    <t>電力（関西電力）</t>
  </si>
  <si>
    <t>事業終了日</t>
  </si>
  <si>
    <t>クレジットを訴求する期間</t>
  </si>
  <si>
    <t>～</t>
  </si>
  <si>
    <t>クレジット認証量</t>
  </si>
  <si>
    <t>（ｔCO2）</t>
  </si>
  <si>
    <t>クレジット保有申請者名</t>
  </si>
  <si>
    <t>口座番号</t>
  </si>
  <si>
    <t>ベースライン排出量</t>
  </si>
  <si>
    <t>事業実施後排出量</t>
  </si>
  <si>
    <t>CO2排出削減量</t>
  </si>
  <si>
    <t>　3.3 CO2排出削減量</t>
  </si>
  <si>
    <t>（tCO2）</t>
  </si>
  <si>
    <t>（kg）</t>
  </si>
  <si>
    <t>（ℓ）</t>
  </si>
  <si>
    <t>（Nm3）</t>
  </si>
  <si>
    <t>（kWh）</t>
  </si>
  <si>
    <t>（tCO2）</t>
  </si>
  <si>
    <t>京-ＶＥＲ（中小企業クレジット）創出事業実績報告書</t>
  </si>
  <si>
    <t>事業者名</t>
  </si>
  <si>
    <t>代表者職・氏名</t>
  </si>
  <si>
    <t>主たる事務所の所在地</t>
  </si>
  <si>
    <t>　1.2　事業実施場所</t>
  </si>
  <si>
    <t>事業所名</t>
  </si>
  <si>
    <t>所在地</t>
  </si>
  <si>
    <t>　1.3　実績報告期間</t>
  </si>
  <si>
    <t>　1.4　排出削減事業の概要</t>
  </si>
  <si>
    <t>国内クレジット、Ｊ－ＶＥＲ等、他のクレジット制度等は利用しない。</t>
  </si>
  <si>
    <r>
      <t>更新前自動車の燃料消費率及び更新後電気自動車の交流電力量消費率をカタログ等により証明できる。</t>
    </r>
    <r>
      <rPr>
        <sz val="11"/>
        <color indexed="10"/>
        <rFont val="ＭＳ Ｐゴシック"/>
        <family val="3"/>
      </rPr>
      <t>（証明資料を添付してください。）</t>
    </r>
  </si>
  <si>
    <t>更新後電気自動車の走行距離を把握できる。</t>
  </si>
  <si>
    <t>※条件４に関しては、更新前自動車の燃料消費率及び更新後電気自動車の交流電力量消費率を同一のモードで把握できること。</t>
  </si>
  <si>
    <t>　1.5　適用条件の確認（適用条件を満たしておれば、確認欄に「○」を記入してください。）</t>
  </si>
  <si>
    <r>
      <t>事業実施前に比べ、事業実施後のＣＯ</t>
    </r>
    <r>
      <rPr>
        <sz val="7"/>
        <rFont val="ＭＳ Ｐゴシック"/>
        <family val="3"/>
      </rPr>
      <t>２</t>
    </r>
    <r>
      <rPr>
        <sz val="11"/>
        <rFont val="ＭＳ Ｐゴシック"/>
        <family val="3"/>
      </rPr>
      <t>排出量が減少している。</t>
    </r>
  </si>
  <si>
    <t>　1.7　京都独自クレジット認証内容</t>
  </si>
  <si>
    <t>京ｰＶＥＲ（中小企業クレジット）創出事業実績報告書</t>
  </si>
  <si>
    <t>　1.6　年間走行距離の考え方</t>
  </si>
  <si>
    <t>※西暦</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</si>
</sst>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0000"/>
    <numFmt numFmtId="179" formatCode="0.0000000"/>
    <numFmt numFmtId="180" formatCode="#,##0.0_);[Red]\(#,##0.0\)"/>
    <numFmt numFmtId="181" formatCode="#,##0.0000000_);[Red]\(#,##0.0000000\)"/>
    <numFmt numFmtId="182" formatCode="0.0_);[Red]\(0.0\)"/>
  </numFmts>
  <fonts count="45">
    <font>
      <sz val="11"/>
      <name val="ＭＳ Ｐゴシック"/>
      <family val="3"/>
    </font>
    <font>
      <sz val="11"/>
      <color indexed="8"/>
      <name val="ＭＳ Ｐゴシック"/>
      <family val="3"/>
    </font>
    <font>
      <sz val="6"/>
      <name val="ＭＳ Ｐゴシック"/>
      <family val="3"/>
    </font>
    <font>
      <b/>
      <sz val="11"/>
      <name val="ＭＳ Ｐゴシック"/>
      <family val="3"/>
    </font>
    <font>
      <b/>
      <sz val="11"/>
      <color indexed="10"/>
      <name val="ＭＳ Ｐゴシック"/>
      <family val="3"/>
    </font>
    <font>
      <b/>
      <u val="single"/>
      <sz val="11"/>
      <name val="ＭＳ Ｐゴシック"/>
      <family val="3"/>
    </font>
    <font>
      <sz val="18"/>
      <name val="ＭＳ Ｐゴシック"/>
      <family val="3"/>
    </font>
    <font>
      <sz val="12"/>
      <name val="ＭＳ Ｐゴシック"/>
      <family val="3"/>
    </font>
    <font>
      <sz val="9"/>
      <name val="ＭＳ Ｐゴシック"/>
      <family val="3"/>
    </font>
    <font>
      <sz val="11"/>
      <color indexed="10"/>
      <name val="ＭＳ Ｐゴシック"/>
      <family val="3"/>
    </font>
    <font>
      <sz val="9"/>
      <color indexed="10"/>
      <name val="ＭＳ Ｐゴシック"/>
      <family val="3"/>
    </font>
    <font>
      <sz val="7"/>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right/>
      <top style="thin"/>
      <bottom/>
    </border>
    <border>
      <left style="thin"/>
      <right style="thin"/>
      <top style="thin"/>
      <bottom style="thin"/>
    </border>
    <border>
      <left style="thin"/>
      <right/>
      <top style="thin"/>
      <bottom style="thin"/>
    </border>
    <border>
      <left style="thin"/>
      <right/>
      <top style="thin"/>
      <bottom style="double"/>
    </border>
    <border>
      <left style="thin"/>
      <right/>
      <top/>
      <bottom style="thin"/>
    </border>
    <border>
      <left style="double"/>
      <right style="hair"/>
      <top style="thin"/>
      <bottom style="thin"/>
    </border>
    <border>
      <left style="double"/>
      <right style="hair"/>
      <top style="thin"/>
      <bottom style="double"/>
    </border>
    <border>
      <left style="double"/>
      <right/>
      <top/>
      <bottom style="thin"/>
    </border>
    <border>
      <left style="double"/>
      <right/>
      <top style="thin"/>
      <bottom style="thin"/>
    </border>
    <border>
      <left style="thin"/>
      <right/>
      <top style="thin"/>
      <bottom style="hair"/>
    </border>
    <border>
      <left style="thin"/>
      <right/>
      <top style="hair"/>
      <bottom style="hair"/>
    </border>
    <border>
      <left style="thin"/>
      <right/>
      <top style="hair"/>
      <bottom style="thin"/>
    </border>
    <border>
      <left style="thin"/>
      <right/>
      <top style="thin"/>
      <bottom/>
    </border>
    <border>
      <left style="thin"/>
      <right/>
      <top/>
      <bottom style="hair"/>
    </border>
    <border>
      <left style="thin"/>
      <right style="thin"/>
      <top style="thin"/>
      <bottom style="hair"/>
    </border>
    <border>
      <left style="thin"/>
      <right style="thin"/>
      <top style="hair"/>
      <bottom style="hair"/>
    </border>
    <border>
      <left style="thin"/>
      <right style="thin"/>
      <top style="hair"/>
      <bottom style="thin"/>
    </border>
    <border>
      <left/>
      <right style="thin"/>
      <top style="thin"/>
      <bottom style="hair"/>
    </border>
    <border>
      <left/>
      <right style="thin"/>
      <top style="thin"/>
      <bottom/>
    </border>
    <border>
      <left/>
      <right style="thin"/>
      <top style="hair"/>
      <bottom style="hair"/>
    </border>
    <border>
      <left/>
      <right style="thin"/>
      <top/>
      <bottom style="hair"/>
    </border>
    <border>
      <left/>
      <right style="thin"/>
      <top style="hair"/>
      <bottom style="thin"/>
    </border>
    <border>
      <left/>
      <right style="thin"/>
      <top/>
      <bottom style="thin"/>
    </border>
    <border>
      <left style="thin"/>
      <right style="thin"/>
      <top style="thin"/>
      <bottom/>
    </border>
    <border>
      <left style="thin"/>
      <right style="thin"/>
      <top/>
      <bottom style="thin"/>
    </border>
    <border>
      <left/>
      <right/>
      <top style="thin"/>
      <bottom style="thin"/>
    </border>
    <border>
      <left/>
      <right/>
      <top style="hair"/>
      <bottom style="hair"/>
    </border>
    <border>
      <left/>
      <right/>
      <top style="hair"/>
      <bottom style="thin"/>
    </border>
    <border>
      <left/>
      <right/>
      <top style="thin"/>
      <bottom style="hair"/>
    </border>
    <border>
      <left style="hair"/>
      <right/>
      <top style="thin"/>
      <bottom style="double"/>
    </border>
    <border>
      <left/>
      <right/>
      <top style="thin"/>
      <bottom style="double"/>
    </border>
    <border>
      <left/>
      <right style="thin"/>
      <top style="thin"/>
      <bottom style="double"/>
    </border>
    <border>
      <left style="hair"/>
      <right/>
      <top style="double"/>
      <bottom style="thin"/>
    </border>
    <border>
      <left/>
      <right/>
      <top style="double"/>
      <bottom style="thin"/>
    </border>
    <border>
      <left/>
      <right style="thin"/>
      <top style="double"/>
      <bottom style="thin"/>
    </border>
    <border>
      <left style="hair"/>
      <right/>
      <top style="thin"/>
      <bottom style="thin"/>
    </border>
    <border>
      <left/>
      <right style="double"/>
      <top style="double"/>
      <bottom style="thin"/>
    </border>
    <border>
      <left/>
      <right style="double"/>
      <top style="thin"/>
      <bottom style="thin"/>
    </border>
    <border>
      <left style="thin"/>
      <right style="thin"/>
      <top/>
      <bottom style="hair"/>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43" fillId="32" borderId="0" applyNumberFormat="0" applyBorder="0" applyAlignment="0" applyProtection="0"/>
  </cellStyleXfs>
  <cellXfs count="210">
    <xf numFmtId="0" fontId="0" fillId="0" borderId="0" xfId="0" applyAlignment="1">
      <alignment vertical="center"/>
    </xf>
    <xf numFmtId="0" fontId="0" fillId="33" borderId="0" xfId="0" applyFill="1" applyAlignment="1">
      <alignment vertical="center"/>
    </xf>
    <xf numFmtId="0" fontId="3" fillId="33" borderId="10" xfId="0" applyFont="1" applyFill="1" applyBorder="1" applyAlignment="1">
      <alignment vertical="center"/>
    </xf>
    <xf numFmtId="0" fontId="5" fillId="33" borderId="0" xfId="0" applyFont="1" applyFill="1" applyAlignment="1">
      <alignment vertical="center"/>
    </xf>
    <xf numFmtId="5" fontId="0" fillId="33" borderId="0" xfId="0" applyNumberFormat="1" applyFill="1" applyAlignment="1">
      <alignment vertical="center"/>
    </xf>
    <xf numFmtId="0" fontId="0" fillId="34" borderId="0" xfId="0" applyFill="1" applyAlignment="1">
      <alignment vertical="center"/>
    </xf>
    <xf numFmtId="0" fontId="0" fillId="34" borderId="0" xfId="0" applyFont="1" applyFill="1" applyAlignment="1">
      <alignment vertical="center"/>
    </xf>
    <xf numFmtId="0" fontId="6" fillId="34" borderId="0" xfId="0" applyFont="1" applyFill="1" applyAlignment="1">
      <alignment horizontal="center" vertical="center"/>
    </xf>
    <xf numFmtId="0" fontId="7" fillId="34" borderId="0" xfId="0" applyFont="1" applyFill="1" applyAlignment="1">
      <alignment horizontal="center" vertical="center"/>
    </xf>
    <xf numFmtId="0" fontId="0" fillId="34" borderId="11" xfId="0" applyFont="1" applyFill="1" applyBorder="1" applyAlignment="1">
      <alignment horizontal="center" vertical="center"/>
    </xf>
    <xf numFmtId="0" fontId="0" fillId="34" borderId="11" xfId="0" applyFill="1" applyBorder="1" applyAlignment="1">
      <alignment horizontal="center" vertical="center"/>
    </xf>
    <xf numFmtId="0" fontId="0" fillId="34" borderId="11" xfId="0" applyFill="1" applyBorder="1" applyAlignment="1">
      <alignment horizontal="left" vertical="center"/>
    </xf>
    <xf numFmtId="0" fontId="0" fillId="35" borderId="0" xfId="0" applyFill="1" applyAlignment="1">
      <alignment vertical="center"/>
    </xf>
    <xf numFmtId="0" fontId="0" fillId="35" borderId="12" xfId="0" applyFill="1" applyBorder="1" applyAlignment="1">
      <alignment vertical="center"/>
    </xf>
    <xf numFmtId="0" fontId="0" fillId="35" borderId="13" xfId="0" applyFill="1" applyBorder="1" applyAlignment="1">
      <alignment vertical="center"/>
    </xf>
    <xf numFmtId="178" fontId="0" fillId="35" borderId="13" xfId="0" applyNumberFormat="1" applyFill="1" applyBorder="1" applyAlignment="1">
      <alignment vertical="center"/>
    </xf>
    <xf numFmtId="0" fontId="0" fillId="35" borderId="10" xfId="0" applyFill="1" applyBorder="1" applyAlignment="1">
      <alignment vertical="center"/>
    </xf>
    <xf numFmtId="181" fontId="0" fillId="35" borderId="13" xfId="0" applyNumberFormat="1" applyFill="1" applyBorder="1" applyAlignment="1">
      <alignment vertical="center"/>
    </xf>
    <xf numFmtId="0" fontId="0" fillId="35" borderId="0" xfId="0" applyFill="1" applyAlignment="1">
      <alignment horizontal="center" vertical="center"/>
    </xf>
    <xf numFmtId="1" fontId="0" fillId="35" borderId="12" xfId="0" applyNumberFormat="1" applyFill="1" applyBorder="1" applyAlignment="1">
      <alignment vertical="center"/>
    </xf>
    <xf numFmtId="0" fontId="0" fillId="34" borderId="0" xfId="0" applyFont="1" applyFill="1" applyAlignment="1">
      <alignment vertical="center"/>
    </xf>
    <xf numFmtId="14" fontId="0" fillId="34" borderId="0" xfId="0" applyNumberFormat="1" applyFill="1" applyAlignment="1">
      <alignment vertical="center"/>
    </xf>
    <xf numFmtId="0" fontId="0" fillId="34" borderId="0" xfId="0" applyNumberFormat="1" applyFill="1" applyAlignment="1">
      <alignment vertical="center"/>
    </xf>
    <xf numFmtId="0" fontId="8" fillId="36" borderId="14" xfId="0" applyFont="1" applyFill="1" applyBorder="1" applyAlignment="1">
      <alignment vertical="center"/>
    </xf>
    <xf numFmtId="0" fontId="8" fillId="33" borderId="0" xfId="0" applyFont="1" applyFill="1" applyAlignment="1">
      <alignment vertical="center"/>
    </xf>
    <xf numFmtId="0" fontId="8" fillId="36" borderId="15" xfId="0" applyFont="1" applyFill="1" applyBorder="1" applyAlignment="1">
      <alignment vertical="center"/>
    </xf>
    <xf numFmtId="0" fontId="8" fillId="36" borderId="13" xfId="0" applyFont="1" applyFill="1" applyBorder="1" applyAlignment="1">
      <alignment vertical="center"/>
    </xf>
    <xf numFmtId="0" fontId="8" fillId="36" borderId="16" xfId="0" applyFont="1" applyFill="1" applyBorder="1" applyAlignment="1">
      <alignment vertical="center"/>
    </xf>
    <xf numFmtId="0" fontId="0" fillId="34" borderId="0" xfId="0" applyFill="1" applyAlignment="1">
      <alignment horizontal="right" vertical="center"/>
    </xf>
    <xf numFmtId="0" fontId="0" fillId="34" borderId="12" xfId="0" applyFont="1" applyFill="1" applyBorder="1" applyAlignment="1">
      <alignment horizontal="center" vertical="center"/>
    </xf>
    <xf numFmtId="0" fontId="0" fillId="34" borderId="12" xfId="0" applyFont="1" applyFill="1" applyBorder="1" applyAlignment="1">
      <alignment horizontal="center" vertical="center" shrinkToFit="1"/>
    </xf>
    <xf numFmtId="0" fontId="7" fillId="34" borderId="0" xfId="0" applyFont="1" applyFill="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shrinkToFit="1"/>
    </xf>
    <xf numFmtId="0" fontId="0" fillId="34" borderId="12" xfId="0" applyFont="1" applyFill="1" applyBorder="1" applyAlignment="1">
      <alignment vertical="center"/>
    </xf>
    <xf numFmtId="0" fontId="0" fillId="33" borderId="12" xfId="0" applyFill="1" applyBorder="1" applyAlignment="1">
      <alignment vertical="center"/>
    </xf>
    <xf numFmtId="0" fontId="0" fillId="33" borderId="0" xfId="0" applyFill="1" applyBorder="1" applyAlignment="1">
      <alignment vertical="center"/>
    </xf>
    <xf numFmtId="0" fontId="0" fillId="34" borderId="0" xfId="0" applyFont="1" applyFill="1" applyBorder="1" applyAlignment="1">
      <alignment vertical="center"/>
    </xf>
    <xf numFmtId="177" fontId="0" fillId="33" borderId="0" xfId="0" applyNumberFormat="1" applyFill="1" applyBorder="1" applyAlignment="1">
      <alignment vertical="center"/>
    </xf>
    <xf numFmtId="0" fontId="7" fillId="34" borderId="0" xfId="0" applyFont="1" applyFill="1" applyAlignment="1">
      <alignment horizontal="center" vertical="center"/>
    </xf>
    <xf numFmtId="0" fontId="0" fillId="35" borderId="0" xfId="0" applyFill="1" applyBorder="1" applyAlignment="1">
      <alignment vertical="center"/>
    </xf>
    <xf numFmtId="178" fontId="0" fillId="35" borderId="0" xfId="0" applyNumberFormat="1" applyFill="1" applyBorder="1" applyAlignment="1">
      <alignment vertical="center"/>
    </xf>
    <xf numFmtId="181" fontId="0" fillId="35" borderId="0" xfId="0" applyNumberFormat="1" applyFill="1" applyBorder="1" applyAlignment="1">
      <alignment vertical="center"/>
    </xf>
    <xf numFmtId="178" fontId="0" fillId="34" borderId="13" xfId="0" applyNumberFormat="1" applyFill="1" applyBorder="1" applyAlignment="1">
      <alignment vertical="center"/>
    </xf>
    <xf numFmtId="181" fontId="0" fillId="34" borderId="13" xfId="0" applyNumberFormat="1" applyFill="1" applyBorder="1" applyAlignment="1">
      <alignment vertical="center"/>
    </xf>
    <xf numFmtId="0" fontId="44" fillId="33" borderId="0" xfId="0" applyFont="1" applyFill="1" applyAlignment="1">
      <alignment vertical="center"/>
    </xf>
    <xf numFmtId="0" fontId="8" fillId="36" borderId="17" xfId="0" applyFont="1" applyFill="1" applyBorder="1" applyAlignment="1">
      <alignment vertical="center"/>
    </xf>
    <xf numFmtId="0" fontId="8" fillId="36" borderId="18" xfId="0" applyFont="1" applyFill="1" applyBorder="1" applyAlignment="1">
      <alignment vertical="center"/>
    </xf>
    <xf numFmtId="0" fontId="8" fillId="36" borderId="19" xfId="0" applyFont="1" applyFill="1" applyBorder="1" applyAlignment="1">
      <alignment vertical="center"/>
    </xf>
    <xf numFmtId="0" fontId="44" fillId="34" borderId="0" xfId="0" applyFont="1" applyFill="1" applyAlignment="1">
      <alignment vertical="center"/>
    </xf>
    <xf numFmtId="0" fontId="0" fillId="34" borderId="20" xfId="0" applyFill="1" applyBorder="1" applyAlignment="1">
      <alignment vertical="center"/>
    </xf>
    <xf numFmtId="0" fontId="0" fillId="34" borderId="21" xfId="0" applyFill="1" applyBorder="1" applyAlignment="1">
      <alignment vertical="center"/>
    </xf>
    <xf numFmtId="0" fontId="0" fillId="34" borderId="22" xfId="0" applyFill="1" applyBorder="1" applyAlignment="1">
      <alignment vertical="center"/>
    </xf>
    <xf numFmtId="179" fontId="0" fillId="33" borderId="23" xfId="0" applyNumberFormat="1" applyFill="1" applyBorder="1" applyAlignment="1">
      <alignment vertical="center" shrinkToFit="1"/>
    </xf>
    <xf numFmtId="179" fontId="0" fillId="33" borderId="21" xfId="0" applyNumberFormat="1" applyFill="1" applyBorder="1" applyAlignment="1">
      <alignment vertical="center" shrinkToFit="1"/>
    </xf>
    <xf numFmtId="179" fontId="0" fillId="33" borderId="24" xfId="0" applyNumberFormat="1" applyFill="1" applyBorder="1" applyAlignment="1">
      <alignment vertical="center" shrinkToFit="1"/>
    </xf>
    <xf numFmtId="179" fontId="0" fillId="33" borderId="22" xfId="0" applyNumberFormat="1" applyFill="1" applyBorder="1" applyAlignment="1">
      <alignment vertical="center" shrinkToFit="1"/>
    </xf>
    <xf numFmtId="179" fontId="0" fillId="33" borderId="23" xfId="0" applyNumberFormat="1" applyFont="1" applyFill="1" applyBorder="1" applyAlignment="1">
      <alignment vertical="center" shrinkToFit="1"/>
    </xf>
    <xf numFmtId="179" fontId="0" fillId="33" borderId="21" xfId="0" applyNumberFormat="1" applyFont="1" applyFill="1" applyBorder="1" applyAlignment="1">
      <alignment vertical="center" shrinkToFit="1"/>
    </xf>
    <xf numFmtId="179" fontId="0" fillId="33" borderId="15" xfId="0" applyNumberFormat="1" applyFont="1" applyFill="1" applyBorder="1" applyAlignment="1">
      <alignment vertical="center" shrinkToFit="1"/>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2" borderId="27" xfId="0" applyFill="1" applyBorder="1" applyAlignment="1">
      <alignment horizontal="center" vertical="center"/>
    </xf>
    <xf numFmtId="0" fontId="0" fillId="2" borderId="25"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2" borderId="27" xfId="0" applyFont="1" applyFill="1" applyBorder="1" applyAlignment="1">
      <alignment horizontal="center" vertical="center" shrinkToFit="1"/>
    </xf>
    <xf numFmtId="0" fontId="0" fillId="2" borderId="22" xfId="0" applyFont="1" applyFill="1" applyBorder="1" applyAlignment="1">
      <alignment horizontal="center" vertical="center" shrinkToFit="1"/>
    </xf>
    <xf numFmtId="0" fontId="0" fillId="34" borderId="26" xfId="0" applyFont="1" applyFill="1" applyBorder="1" applyAlignment="1">
      <alignment horizontal="center" vertical="center" shrinkToFit="1"/>
    </xf>
    <xf numFmtId="0" fontId="0" fillId="34" borderId="27" xfId="0" applyFont="1" applyFill="1" applyBorder="1" applyAlignment="1">
      <alignment horizontal="center" vertical="center" shrinkToFit="1"/>
    </xf>
    <xf numFmtId="0" fontId="0" fillId="33" borderId="25" xfId="0" applyFill="1" applyBorder="1" applyAlignment="1">
      <alignment horizontal="center" vertical="center" shrinkToFit="1"/>
    </xf>
    <xf numFmtId="0" fontId="0" fillId="33" borderId="26" xfId="0" applyFill="1" applyBorder="1" applyAlignment="1">
      <alignment horizontal="center" vertical="center" shrinkToFit="1"/>
    </xf>
    <xf numFmtId="0" fontId="0" fillId="33" borderId="27" xfId="0" applyFill="1" applyBorder="1" applyAlignment="1">
      <alignment horizontal="center" vertical="center" shrinkToFit="1"/>
    </xf>
    <xf numFmtId="0" fontId="0" fillId="34" borderId="12" xfId="0" applyFont="1" applyFill="1" applyBorder="1" applyAlignment="1">
      <alignment vertical="center" shrinkToFit="1"/>
    </xf>
    <xf numFmtId="0" fontId="0" fillId="33" borderId="12" xfId="0" applyFill="1" applyBorder="1" applyAlignment="1">
      <alignment vertical="center" shrinkToFit="1"/>
    </xf>
    <xf numFmtId="0" fontId="0" fillId="34" borderId="25" xfId="0" applyFont="1" applyFill="1" applyBorder="1" applyAlignment="1">
      <alignment horizontal="center" vertical="center" shrinkToFit="1"/>
    </xf>
    <xf numFmtId="177" fontId="0" fillId="33" borderId="23" xfId="0" applyNumberFormat="1" applyFill="1" applyBorder="1" applyAlignment="1">
      <alignment vertical="center" shrinkToFit="1"/>
    </xf>
    <xf numFmtId="0" fontId="0" fillId="33" borderId="28" xfId="0" applyFill="1" applyBorder="1" applyAlignment="1">
      <alignment vertical="center" shrinkToFit="1"/>
    </xf>
    <xf numFmtId="178" fontId="0" fillId="33" borderId="23" xfId="0" applyNumberFormat="1" applyFill="1" applyBorder="1" applyAlignment="1">
      <alignment vertical="center" shrinkToFit="1"/>
    </xf>
    <xf numFmtId="0" fontId="0" fillId="33" borderId="29" xfId="0" applyFill="1" applyBorder="1" applyAlignment="1">
      <alignment vertical="center" shrinkToFit="1"/>
    </xf>
    <xf numFmtId="177" fontId="0" fillId="33" borderId="20" xfId="0" applyNumberFormat="1" applyFill="1" applyBorder="1" applyAlignment="1">
      <alignment vertical="center" shrinkToFit="1"/>
    </xf>
    <xf numFmtId="0" fontId="0" fillId="34" borderId="26" xfId="0" applyFont="1" applyFill="1" applyBorder="1" applyAlignment="1">
      <alignment horizontal="center" vertical="center" shrinkToFit="1"/>
    </xf>
    <xf numFmtId="177" fontId="0" fillId="33" borderId="21" xfId="0" applyNumberFormat="1" applyFill="1" applyBorder="1" applyAlignment="1">
      <alignment vertical="center" shrinkToFit="1"/>
    </xf>
    <xf numFmtId="0" fontId="0" fillId="33" borderId="30" xfId="0" applyFill="1" applyBorder="1" applyAlignment="1">
      <alignment vertical="center" shrinkToFit="1"/>
    </xf>
    <xf numFmtId="178" fontId="0" fillId="33" borderId="21" xfId="0" applyNumberFormat="1" applyFill="1" applyBorder="1" applyAlignment="1">
      <alignment vertical="center" shrinkToFit="1"/>
    </xf>
    <xf numFmtId="178" fontId="0" fillId="33" borderId="24" xfId="0" applyNumberFormat="1" applyFill="1" applyBorder="1" applyAlignment="1">
      <alignment vertical="center" shrinkToFit="1"/>
    </xf>
    <xf numFmtId="0" fontId="0" fillId="33" borderId="31" xfId="0" applyFill="1" applyBorder="1" applyAlignment="1">
      <alignment vertical="center" shrinkToFit="1"/>
    </xf>
    <xf numFmtId="0" fontId="0" fillId="34" borderId="27" xfId="0" applyFont="1" applyFill="1" applyBorder="1" applyAlignment="1">
      <alignment horizontal="center" vertical="center" shrinkToFit="1"/>
    </xf>
    <xf numFmtId="177" fontId="0" fillId="33" borderId="22" xfId="0" applyNumberFormat="1" applyFill="1" applyBorder="1" applyAlignment="1">
      <alignment vertical="center" shrinkToFit="1"/>
    </xf>
    <xf numFmtId="0" fontId="0" fillId="33" borderId="32" xfId="0" applyFill="1" applyBorder="1" applyAlignment="1">
      <alignment vertical="center" shrinkToFit="1"/>
    </xf>
    <xf numFmtId="178" fontId="0" fillId="33" borderId="22" xfId="0" applyNumberFormat="1" applyFill="1" applyBorder="1" applyAlignment="1">
      <alignment vertical="center" shrinkToFit="1"/>
    </xf>
    <xf numFmtId="0" fontId="0" fillId="33" borderId="23" xfId="0" applyFill="1" applyBorder="1" applyAlignment="1">
      <alignment vertical="center" shrinkToFit="1"/>
    </xf>
    <xf numFmtId="0" fontId="0" fillId="35" borderId="23" xfId="0" applyFill="1" applyBorder="1" applyAlignment="1">
      <alignment vertical="center" shrinkToFit="1"/>
    </xf>
    <xf numFmtId="0" fontId="0" fillId="35" borderId="29" xfId="0" applyFill="1" applyBorder="1" applyAlignment="1">
      <alignment vertical="center" shrinkToFit="1"/>
    </xf>
    <xf numFmtId="0" fontId="0" fillId="33" borderId="21" xfId="0" applyFill="1" applyBorder="1" applyAlignment="1">
      <alignment vertical="center" shrinkToFit="1"/>
    </xf>
    <xf numFmtId="0" fontId="0" fillId="35" borderId="21" xfId="0" applyFill="1" applyBorder="1" applyAlignment="1">
      <alignment vertical="center" shrinkToFit="1"/>
    </xf>
    <xf numFmtId="0" fontId="0" fillId="35" borderId="30" xfId="0" applyFill="1" applyBorder="1" applyAlignment="1">
      <alignment vertical="center" shrinkToFit="1"/>
    </xf>
    <xf numFmtId="0" fontId="0" fillId="33" borderId="15" xfId="0" applyFill="1" applyBorder="1" applyAlignment="1">
      <alignment vertical="center" shrinkToFit="1"/>
    </xf>
    <xf numFmtId="0" fontId="0" fillId="33" borderId="33" xfId="0" applyFill="1" applyBorder="1" applyAlignment="1">
      <alignment vertical="center" shrinkToFit="1"/>
    </xf>
    <xf numFmtId="0" fontId="0" fillId="35" borderId="15" xfId="0" applyFill="1" applyBorder="1" applyAlignment="1">
      <alignment vertical="center" shrinkToFit="1"/>
    </xf>
    <xf numFmtId="0" fontId="0" fillId="35" borderId="33" xfId="0" applyFill="1" applyBorder="1" applyAlignment="1">
      <alignment vertical="center" shrinkToFit="1"/>
    </xf>
    <xf numFmtId="0" fontId="0" fillId="34" borderId="34" xfId="0" applyFont="1" applyFill="1" applyBorder="1" applyAlignment="1">
      <alignment horizontal="center" vertical="center" shrinkToFit="1"/>
    </xf>
    <xf numFmtId="0" fontId="0" fillId="33" borderId="34" xfId="0" applyFill="1" applyBorder="1" applyAlignment="1">
      <alignment horizontal="center" vertical="center" shrinkToFit="1"/>
    </xf>
    <xf numFmtId="0" fontId="0" fillId="34" borderId="35" xfId="0" applyFont="1" applyFill="1" applyBorder="1" applyAlignment="1">
      <alignment horizontal="center" vertical="center" shrinkToFit="1"/>
    </xf>
    <xf numFmtId="0" fontId="0" fillId="33" borderId="35" xfId="0" applyFill="1" applyBorder="1" applyAlignment="1">
      <alignment horizontal="center" vertical="center" shrinkToFit="1"/>
    </xf>
    <xf numFmtId="1" fontId="0" fillId="33" borderId="23" xfId="0" applyNumberFormat="1" applyFill="1" applyBorder="1" applyAlignment="1">
      <alignment vertical="center" shrinkToFit="1"/>
    </xf>
    <xf numFmtId="1" fontId="0" fillId="33" borderId="21" xfId="0" applyNumberFormat="1" applyFill="1" applyBorder="1" applyAlignment="1">
      <alignment vertical="center" shrinkToFit="1"/>
    </xf>
    <xf numFmtId="1" fontId="0" fillId="33" borderId="24" xfId="0" applyNumberFormat="1" applyFill="1" applyBorder="1" applyAlignment="1">
      <alignment vertical="center" shrinkToFit="1"/>
    </xf>
    <xf numFmtId="1" fontId="0" fillId="33" borderId="22" xfId="0" applyNumberFormat="1" applyFill="1" applyBorder="1" applyAlignment="1">
      <alignment vertical="center" shrinkToFit="1"/>
    </xf>
    <xf numFmtId="0" fontId="7" fillId="34" borderId="0" xfId="0" applyFont="1" applyFill="1" applyAlignment="1">
      <alignment horizontal="center"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0" xfId="60" applyFill="1">
      <alignment vertical="center"/>
      <protection/>
    </xf>
    <xf numFmtId="0" fontId="0" fillId="2" borderId="13" xfId="60" applyFill="1" applyBorder="1" applyAlignment="1">
      <alignment horizontal="right" vertical="center"/>
      <protection/>
    </xf>
    <xf numFmtId="0" fontId="0" fillId="34" borderId="36" xfId="60" applyFont="1" applyFill="1" applyBorder="1" applyAlignment="1">
      <alignment horizontal="left" vertical="center"/>
      <protection/>
    </xf>
    <xf numFmtId="0" fontId="0" fillId="2" borderId="36" xfId="60" applyFont="1" applyFill="1" applyBorder="1" applyAlignment="1">
      <alignment horizontal="right" vertical="center"/>
      <protection/>
    </xf>
    <xf numFmtId="0" fontId="0" fillId="2" borderId="36" xfId="60" applyFill="1" applyBorder="1" applyAlignment="1">
      <alignment horizontal="right" vertical="center"/>
      <protection/>
    </xf>
    <xf numFmtId="0" fontId="0" fillId="34" borderId="10" xfId="60" applyFont="1" applyFill="1" applyBorder="1" applyAlignment="1">
      <alignment horizontal="left" vertical="center"/>
      <protection/>
    </xf>
    <xf numFmtId="0" fontId="0" fillId="34" borderId="13" xfId="0" applyFill="1" applyBorder="1" applyAlignment="1">
      <alignment vertical="center"/>
    </xf>
    <xf numFmtId="0" fontId="0" fillId="34" borderId="36" xfId="0" applyFill="1" applyBorder="1" applyAlignment="1">
      <alignment vertical="center"/>
    </xf>
    <xf numFmtId="0" fontId="0" fillId="34" borderId="10" xfId="0" applyFill="1" applyBorder="1" applyAlignment="1">
      <alignment vertical="center"/>
    </xf>
    <xf numFmtId="0" fontId="0" fillId="2" borderId="13" xfId="0" applyFill="1" applyBorder="1" applyAlignment="1">
      <alignment vertical="center"/>
    </xf>
    <xf numFmtId="0" fontId="0" fillId="2" borderId="36" xfId="0" applyFill="1" applyBorder="1" applyAlignment="1">
      <alignment vertical="center"/>
    </xf>
    <xf numFmtId="0" fontId="0" fillId="2" borderId="10" xfId="0" applyFill="1" applyBorder="1" applyAlignment="1">
      <alignment vertical="center"/>
    </xf>
    <xf numFmtId="0" fontId="0" fillId="34" borderId="0" xfId="60" applyFont="1" applyFill="1">
      <alignment vertical="center"/>
      <protection/>
    </xf>
    <xf numFmtId="0" fontId="0" fillId="34" borderId="12" xfId="60" applyFont="1" applyFill="1" applyBorder="1" applyAlignment="1">
      <alignment horizontal="center" vertical="center"/>
      <protection/>
    </xf>
    <xf numFmtId="0" fontId="0" fillId="34" borderId="12" xfId="60" applyFill="1" applyBorder="1" applyAlignment="1">
      <alignment horizontal="center" vertical="center"/>
      <protection/>
    </xf>
    <xf numFmtId="0" fontId="0" fillId="34" borderId="13" xfId="60" applyFill="1" applyBorder="1" applyAlignment="1">
      <alignment horizontal="center" vertical="center"/>
      <protection/>
    </xf>
    <xf numFmtId="176" fontId="0" fillId="34" borderId="13" xfId="0" applyNumberFormat="1" applyFill="1" applyBorder="1" applyAlignment="1">
      <alignment horizontal="right" vertical="center"/>
    </xf>
    <xf numFmtId="0" fontId="0" fillId="0" borderId="36" xfId="0" applyBorder="1" applyAlignment="1">
      <alignment horizontal="right" vertical="center"/>
    </xf>
    <xf numFmtId="0" fontId="0" fillId="34" borderId="36" xfId="0" applyFill="1" applyBorder="1" applyAlignment="1">
      <alignment horizontal="center" vertical="center"/>
    </xf>
    <xf numFmtId="0" fontId="0" fillId="0" borderId="36" xfId="0" applyBorder="1" applyAlignment="1">
      <alignment vertical="center"/>
    </xf>
    <xf numFmtId="176" fontId="0" fillId="34" borderId="36" xfId="0" applyNumberFormat="1" applyFill="1" applyBorder="1" applyAlignment="1">
      <alignment horizontal="left" vertical="center"/>
    </xf>
    <xf numFmtId="0" fontId="0" fillId="0" borderId="10" xfId="0" applyBorder="1" applyAlignment="1">
      <alignment horizontal="left" vertical="center"/>
    </xf>
    <xf numFmtId="182" fontId="0" fillId="34" borderId="36" xfId="0" applyNumberFormat="1" applyFill="1" applyBorder="1" applyAlignment="1">
      <alignment horizontal="center" vertical="center"/>
    </xf>
    <xf numFmtId="182" fontId="0" fillId="0" borderId="36" xfId="0" applyNumberFormat="1" applyBorder="1" applyAlignment="1">
      <alignment horizontal="center" vertical="center"/>
    </xf>
    <xf numFmtId="0" fontId="0" fillId="2" borderId="21" xfId="0" applyFill="1" applyBorder="1" applyAlignment="1">
      <alignment horizontal="left" vertical="center" shrinkToFit="1"/>
    </xf>
    <xf numFmtId="0" fontId="0" fillId="2" borderId="37" xfId="0" applyFill="1" applyBorder="1" applyAlignment="1">
      <alignment horizontal="left" vertical="center" shrinkToFit="1"/>
    </xf>
    <xf numFmtId="0" fontId="0" fillId="2" borderId="30" xfId="0" applyFill="1" applyBorder="1" applyAlignment="1">
      <alignment horizontal="left" vertical="center" shrinkToFit="1"/>
    </xf>
    <xf numFmtId="0" fontId="0" fillId="34" borderId="27" xfId="0" applyFont="1" applyFill="1" applyBorder="1" applyAlignment="1">
      <alignment horizontal="center" vertical="center"/>
    </xf>
    <xf numFmtId="0" fontId="0" fillId="34" borderId="27" xfId="0" applyFill="1" applyBorder="1" applyAlignment="1">
      <alignment horizontal="center" vertical="center"/>
    </xf>
    <xf numFmtId="0" fontId="0" fillId="2" borderId="22" xfId="0" applyFill="1" applyBorder="1" applyAlignment="1">
      <alignment horizontal="left" vertical="center" shrinkToFit="1"/>
    </xf>
    <xf numFmtId="0" fontId="0" fillId="2" borderId="38" xfId="0" applyFill="1" applyBorder="1" applyAlignment="1">
      <alignment horizontal="left" vertical="center" shrinkToFit="1"/>
    </xf>
    <xf numFmtId="0" fontId="0" fillId="2" borderId="32" xfId="0" applyFill="1" applyBorder="1" applyAlignment="1">
      <alignment horizontal="left" vertical="center" shrinkToFit="1"/>
    </xf>
    <xf numFmtId="0" fontId="0" fillId="34" borderId="21" xfId="0" applyFill="1" applyBorder="1" applyAlignment="1">
      <alignment horizontal="left" vertical="center"/>
    </xf>
    <xf numFmtId="0" fontId="0" fillId="34" borderId="37" xfId="0" applyFill="1" applyBorder="1" applyAlignment="1">
      <alignment horizontal="left" vertical="center"/>
    </xf>
    <xf numFmtId="0" fontId="0" fillId="34" borderId="30" xfId="0" applyFill="1" applyBorder="1" applyAlignment="1">
      <alignment horizontal="left" vertical="center"/>
    </xf>
    <xf numFmtId="0" fontId="0" fillId="34" borderId="13" xfId="0" applyFill="1" applyBorder="1" applyAlignment="1">
      <alignment horizontal="center" vertical="center"/>
    </xf>
    <xf numFmtId="0" fontId="0" fillId="34" borderId="10" xfId="0" applyFill="1" applyBorder="1" applyAlignment="1">
      <alignment horizontal="center" vertical="center"/>
    </xf>
    <xf numFmtId="0" fontId="0" fillId="34" borderId="20" xfId="0" applyFill="1" applyBorder="1" applyAlignment="1">
      <alignment horizontal="left" vertical="center"/>
    </xf>
    <xf numFmtId="0" fontId="0" fillId="34" borderId="39" xfId="0" applyFill="1" applyBorder="1" applyAlignment="1">
      <alignment horizontal="left" vertical="center"/>
    </xf>
    <xf numFmtId="0" fontId="0" fillId="34" borderId="28" xfId="0" applyFill="1" applyBorder="1" applyAlignment="1">
      <alignment horizontal="left" vertical="center"/>
    </xf>
    <xf numFmtId="0" fontId="0" fillId="34" borderId="12" xfId="60" applyFont="1" applyFill="1" applyBorder="1" applyAlignment="1">
      <alignment horizontal="center" vertical="center"/>
      <protection/>
    </xf>
    <xf numFmtId="0" fontId="0" fillId="2" borderId="13" xfId="0" applyFont="1" applyFill="1" applyBorder="1" applyAlignment="1">
      <alignment horizontal="left" vertical="center" wrapText="1"/>
    </xf>
    <xf numFmtId="0" fontId="0" fillId="2" borderId="36" xfId="0" applyFont="1" applyFill="1" applyBorder="1" applyAlignment="1">
      <alignment horizontal="left" vertical="center" wrapText="1"/>
    </xf>
    <xf numFmtId="0" fontId="0" fillId="2" borderId="10" xfId="0" applyFont="1" applyFill="1" applyBorder="1" applyAlignment="1">
      <alignment horizontal="left" vertical="center" wrapText="1"/>
    </xf>
    <xf numFmtId="0" fontId="0" fillId="2" borderId="20" xfId="0" applyFill="1" applyBorder="1" applyAlignment="1">
      <alignment horizontal="left" vertical="center" shrinkToFit="1"/>
    </xf>
    <xf numFmtId="0" fontId="0" fillId="2" borderId="39" xfId="0" applyFill="1" applyBorder="1" applyAlignment="1">
      <alignment horizontal="left" vertical="center" shrinkToFit="1"/>
    </xf>
    <xf numFmtId="0" fontId="0" fillId="2" borderId="28" xfId="0" applyFill="1" applyBorder="1" applyAlignment="1">
      <alignment horizontal="left" vertical="center" shrinkToFit="1"/>
    </xf>
    <xf numFmtId="0" fontId="0" fillId="34" borderId="21" xfId="0" applyFill="1" applyBorder="1" applyAlignment="1">
      <alignment horizontal="left" vertical="center" wrapText="1"/>
    </xf>
    <xf numFmtId="0" fontId="0" fillId="34" borderId="37" xfId="0" applyFill="1" applyBorder="1" applyAlignment="1">
      <alignment horizontal="left" vertical="center" wrapText="1"/>
    </xf>
    <xf numFmtId="0" fontId="0" fillId="34" borderId="30" xfId="0" applyFill="1" applyBorder="1" applyAlignment="1">
      <alignment horizontal="left" vertical="center" wrapText="1"/>
    </xf>
    <xf numFmtId="0" fontId="0" fillId="34" borderId="22" xfId="0" applyFill="1" applyBorder="1" applyAlignment="1">
      <alignment horizontal="left" vertical="center"/>
    </xf>
    <xf numFmtId="0" fontId="0" fillId="34" borderId="38" xfId="0" applyFill="1" applyBorder="1" applyAlignment="1">
      <alignment horizontal="left" vertical="center"/>
    </xf>
    <xf numFmtId="0" fontId="0" fillId="34" borderId="32" xfId="0" applyFill="1" applyBorder="1" applyAlignment="1">
      <alignment horizontal="left" vertical="center"/>
    </xf>
    <xf numFmtId="0" fontId="0" fillId="34" borderId="25" xfId="0" applyFont="1" applyFill="1" applyBorder="1" applyAlignment="1">
      <alignment horizontal="center" vertical="center"/>
    </xf>
    <xf numFmtId="0" fontId="0" fillId="34" borderId="25" xfId="0" applyFill="1" applyBorder="1" applyAlignment="1">
      <alignment horizontal="center" vertical="center"/>
    </xf>
    <xf numFmtId="0" fontId="6" fillId="34" borderId="0" xfId="0" applyFont="1" applyFill="1" applyAlignment="1">
      <alignment horizontal="center" vertical="center"/>
    </xf>
    <xf numFmtId="0" fontId="7" fillId="34" borderId="0" xfId="0" applyFont="1" applyFill="1" applyAlignment="1">
      <alignment horizontal="center" vertical="center"/>
    </xf>
    <xf numFmtId="0" fontId="0" fillId="34" borderId="26" xfId="0" applyFont="1" applyFill="1" applyBorder="1" applyAlignment="1">
      <alignment horizontal="center" vertical="center"/>
    </xf>
    <xf numFmtId="0" fontId="0" fillId="34" borderId="26" xfId="0" applyFill="1" applyBorder="1" applyAlignment="1">
      <alignment horizontal="center" vertical="center"/>
    </xf>
    <xf numFmtId="0" fontId="0" fillId="2" borderId="26" xfId="0" applyFont="1" applyFill="1" applyBorder="1" applyAlignment="1">
      <alignment horizontal="center" vertical="center" shrinkToFit="1"/>
    </xf>
    <xf numFmtId="0" fontId="8" fillId="36" borderId="40" xfId="0" applyFont="1" applyFill="1" applyBorder="1" applyAlignment="1">
      <alignment horizontal="center" vertical="center"/>
    </xf>
    <xf numFmtId="0" fontId="8" fillId="36" borderId="41" xfId="0" applyFont="1" applyFill="1" applyBorder="1" applyAlignment="1">
      <alignment horizontal="center" vertical="center"/>
    </xf>
    <xf numFmtId="0" fontId="8" fillId="36" borderId="42" xfId="0" applyFont="1" applyFill="1" applyBorder="1" applyAlignment="1">
      <alignment horizontal="center" vertical="center"/>
    </xf>
    <xf numFmtId="0" fontId="8" fillId="36" borderId="43" xfId="0" applyFont="1" applyFill="1" applyBorder="1" applyAlignment="1">
      <alignment horizontal="left" vertical="center"/>
    </xf>
    <xf numFmtId="0" fontId="8" fillId="36" borderId="44" xfId="0" applyFont="1" applyFill="1" applyBorder="1" applyAlignment="1">
      <alignment horizontal="left" vertical="center"/>
    </xf>
    <xf numFmtId="0" fontId="8" fillId="36" borderId="45" xfId="0" applyFont="1" applyFill="1" applyBorder="1" applyAlignment="1">
      <alignment horizontal="left" vertical="center"/>
    </xf>
    <xf numFmtId="0" fontId="8" fillId="36" borderId="46" xfId="0" applyFont="1" applyFill="1" applyBorder="1" applyAlignment="1">
      <alignment horizontal="left" vertical="center"/>
    </xf>
    <xf numFmtId="0" fontId="8" fillId="36" borderId="36" xfId="0" applyFont="1" applyFill="1" applyBorder="1" applyAlignment="1">
      <alignment horizontal="left" vertical="center"/>
    </xf>
    <xf numFmtId="0" fontId="8" fillId="36" borderId="10" xfId="0" applyFont="1" applyFill="1" applyBorder="1" applyAlignment="1">
      <alignment horizontal="left" vertical="center"/>
    </xf>
    <xf numFmtId="0" fontId="8" fillId="36" borderId="47" xfId="0" applyFont="1" applyFill="1" applyBorder="1" applyAlignment="1">
      <alignment horizontal="left" vertical="center"/>
    </xf>
    <xf numFmtId="0" fontId="8" fillId="36" borderId="48" xfId="0" applyFont="1" applyFill="1" applyBorder="1" applyAlignment="1">
      <alignment horizontal="left" vertical="center"/>
    </xf>
    <xf numFmtId="0" fontId="0" fillId="2" borderId="25" xfId="0" applyFont="1" applyFill="1" applyBorder="1" applyAlignment="1">
      <alignment horizontal="left" vertical="center" shrinkToFit="1"/>
    </xf>
    <xf numFmtId="0" fontId="0" fillId="34" borderId="12" xfId="0" applyFont="1" applyFill="1" applyBorder="1" applyAlignment="1">
      <alignment horizontal="center" vertical="center"/>
    </xf>
    <xf numFmtId="1" fontId="0" fillId="34" borderId="26" xfId="0" applyNumberFormat="1" applyFont="1" applyFill="1" applyBorder="1" applyAlignment="1">
      <alignment horizontal="center" vertical="center"/>
    </xf>
    <xf numFmtId="0" fontId="0" fillId="34" borderId="13" xfId="0" applyFont="1" applyFill="1" applyBorder="1" applyAlignment="1">
      <alignment horizontal="center" vertical="center" shrinkToFit="1"/>
    </xf>
    <xf numFmtId="0" fontId="0" fillId="34" borderId="10" xfId="0" applyFont="1" applyFill="1" applyBorder="1" applyAlignment="1">
      <alignment horizontal="center" vertical="center" shrinkToFit="1"/>
    </xf>
    <xf numFmtId="0" fontId="0" fillId="2" borderId="27" xfId="0" applyFont="1" applyFill="1" applyBorder="1" applyAlignment="1">
      <alignment horizontal="left" vertical="center" shrinkToFit="1"/>
    </xf>
    <xf numFmtId="0" fontId="0" fillId="2" borderId="26" xfId="0" applyFont="1" applyFill="1" applyBorder="1" applyAlignment="1">
      <alignment horizontal="left" vertical="center" shrinkToFit="1"/>
    </xf>
    <xf numFmtId="0" fontId="0" fillId="2" borderId="27" xfId="0" applyFont="1" applyFill="1" applyBorder="1" applyAlignment="1">
      <alignment horizontal="center" vertical="center" shrinkToFit="1"/>
    </xf>
    <xf numFmtId="1" fontId="0" fillId="34" borderId="27" xfId="0" applyNumberFormat="1" applyFont="1" applyFill="1" applyBorder="1" applyAlignment="1">
      <alignment horizontal="center" vertical="center"/>
    </xf>
    <xf numFmtId="1" fontId="0" fillId="34" borderId="49" xfId="0" applyNumberFormat="1" applyFont="1" applyFill="1" applyBorder="1" applyAlignment="1">
      <alignment horizontal="center" vertical="center"/>
    </xf>
    <xf numFmtId="177" fontId="0" fillId="2" borderId="26" xfId="0" applyNumberFormat="1" applyFont="1" applyFill="1" applyBorder="1" applyAlignment="1">
      <alignment horizontal="center" vertical="center" shrinkToFit="1"/>
    </xf>
    <xf numFmtId="177" fontId="0" fillId="2" borderId="25" xfId="0" applyNumberFormat="1" applyFont="1" applyFill="1" applyBorder="1" applyAlignment="1">
      <alignment horizontal="center" vertical="center" shrinkToFit="1"/>
    </xf>
    <xf numFmtId="0" fontId="0" fillId="34" borderId="36"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1" fontId="0" fillId="34" borderId="34" xfId="0" applyNumberFormat="1" applyFont="1" applyFill="1" applyBorder="1" applyAlignment="1">
      <alignment horizontal="center" vertical="center"/>
    </xf>
    <xf numFmtId="177" fontId="0" fillId="2" borderId="27" xfId="0" applyNumberFormat="1" applyFont="1" applyFill="1" applyBorder="1" applyAlignment="1">
      <alignment horizontal="center" vertical="center" shrinkToFit="1"/>
    </xf>
    <xf numFmtId="0" fontId="0" fillId="34" borderId="12" xfId="0" applyFill="1" applyBorder="1" applyAlignment="1">
      <alignment horizontal="center" vertical="center"/>
    </xf>
    <xf numFmtId="0" fontId="0" fillId="34" borderId="12" xfId="0" applyFill="1" applyBorder="1" applyAlignment="1">
      <alignment horizontal="center" vertical="center" shrinkToFit="1"/>
    </xf>
    <xf numFmtId="0" fontId="0" fillId="35" borderId="12" xfId="0" applyFill="1" applyBorder="1" applyAlignment="1">
      <alignment horizontal="center" vertical="center"/>
    </xf>
    <xf numFmtId="0" fontId="0" fillId="34" borderId="13" xfId="0" applyFill="1" applyBorder="1" applyAlignment="1">
      <alignment horizontal="center" vertical="center" shrinkToFit="1"/>
    </xf>
    <xf numFmtId="0" fontId="0" fillId="34" borderId="10" xfId="0" applyFill="1" applyBorder="1" applyAlignment="1">
      <alignment horizontal="center" vertical="center" shrinkToFit="1"/>
    </xf>
    <xf numFmtId="0" fontId="3" fillId="33" borderId="13" xfId="0" applyFont="1" applyFill="1" applyBorder="1" applyAlignment="1">
      <alignment horizontal="center" vertical="center"/>
    </xf>
    <xf numFmtId="0" fontId="3" fillId="33" borderId="36" xfId="0" applyFont="1" applyFill="1" applyBorder="1" applyAlignment="1">
      <alignment horizontal="center" vertical="center"/>
    </xf>
    <xf numFmtId="0" fontId="3" fillId="33" borderId="10" xfId="0" applyFont="1" applyFill="1" applyBorder="1" applyAlignment="1">
      <alignment horizontal="center" vertical="center"/>
    </xf>
    <xf numFmtId="180" fontId="4" fillId="33" borderId="12" xfId="0" applyNumberFormat="1" applyFont="1" applyFill="1" applyBorder="1" applyAlignment="1">
      <alignment horizontal="center" vertical="center"/>
    </xf>
    <xf numFmtId="180" fontId="4" fillId="33" borderId="13" xfId="0" applyNumberFormat="1"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42"/>
  <sheetViews>
    <sheetView tabSelected="1" zoomScalePageLayoutView="0" workbookViewId="0" topLeftCell="A1">
      <selection activeCell="J22" sqref="J22"/>
    </sheetView>
  </sheetViews>
  <sheetFormatPr defaultColWidth="9.00390625" defaultRowHeight="13.5"/>
  <cols>
    <col min="1" max="9" width="9.875" style="5" customWidth="1"/>
    <col min="10" max="13" width="9.00390625" style="5" customWidth="1"/>
    <col min="14" max="14" width="10.50390625" style="5" bestFit="1" customWidth="1"/>
    <col min="15" max="15" width="9.00390625" style="5" customWidth="1"/>
    <col min="16" max="16" width="9.50390625" style="5" bestFit="1" customWidth="1"/>
    <col min="17" max="16384" width="9.00390625" style="5" customWidth="1"/>
  </cols>
  <sheetData>
    <row r="1" spans="6:9" ht="13.5">
      <c r="F1" s="6"/>
      <c r="I1" s="28" t="s">
        <v>47</v>
      </c>
    </row>
    <row r="4" spans="1:9" ht="21">
      <c r="A4" s="168" t="s">
        <v>100</v>
      </c>
      <c r="B4" s="168"/>
      <c r="C4" s="168"/>
      <c r="D4" s="168"/>
      <c r="E4" s="168"/>
      <c r="F4" s="168"/>
      <c r="G4" s="168"/>
      <c r="H4" s="168"/>
      <c r="I4" s="168"/>
    </row>
    <row r="5" spans="1:9" ht="13.5" customHeight="1">
      <c r="A5" s="168"/>
      <c r="B5" s="168"/>
      <c r="C5" s="168"/>
      <c r="D5" s="168"/>
      <c r="E5" s="168"/>
      <c r="F5" s="168"/>
      <c r="G5" s="168"/>
      <c r="H5" s="168"/>
      <c r="I5" s="168"/>
    </row>
    <row r="6" spans="1:9" ht="14.25">
      <c r="A6" s="169" t="s">
        <v>19</v>
      </c>
      <c r="B6" s="169"/>
      <c r="C6" s="169"/>
      <c r="D6" s="169"/>
      <c r="E6" s="169"/>
      <c r="F6" s="169"/>
      <c r="G6" s="169"/>
      <c r="H6" s="169"/>
      <c r="I6" s="169"/>
    </row>
    <row r="9" ht="13.5">
      <c r="A9" s="6" t="s">
        <v>23</v>
      </c>
    </row>
    <row r="10" ht="13.5">
      <c r="A10" s="6"/>
    </row>
    <row r="11" ht="13.5">
      <c r="A11" s="6" t="s">
        <v>18</v>
      </c>
    </row>
    <row r="12" spans="1:9" ht="21" customHeight="1">
      <c r="A12" s="166" t="s">
        <v>101</v>
      </c>
      <c r="B12" s="166"/>
      <c r="C12" s="166"/>
      <c r="D12" s="157"/>
      <c r="E12" s="158"/>
      <c r="F12" s="158"/>
      <c r="G12" s="158"/>
      <c r="H12" s="158"/>
      <c r="I12" s="159"/>
    </row>
    <row r="13" spans="1:9" ht="21" customHeight="1">
      <c r="A13" s="170" t="s">
        <v>102</v>
      </c>
      <c r="B13" s="171"/>
      <c r="C13" s="171"/>
      <c r="D13" s="137"/>
      <c r="E13" s="138"/>
      <c r="F13" s="138"/>
      <c r="G13" s="138"/>
      <c r="H13" s="138"/>
      <c r="I13" s="139"/>
    </row>
    <row r="14" spans="1:9" ht="21" customHeight="1">
      <c r="A14" s="140" t="s">
        <v>103</v>
      </c>
      <c r="B14" s="141"/>
      <c r="C14" s="141"/>
      <c r="D14" s="142"/>
      <c r="E14" s="143"/>
      <c r="F14" s="143"/>
      <c r="G14" s="143"/>
      <c r="H14" s="143"/>
      <c r="I14" s="144"/>
    </row>
    <row r="15" spans="1:9" ht="13.5">
      <c r="A15" s="9"/>
      <c r="B15" s="10"/>
      <c r="C15" s="10"/>
      <c r="D15" s="11"/>
      <c r="E15" s="11"/>
      <c r="F15" s="11"/>
      <c r="G15" s="11"/>
      <c r="H15" s="11"/>
      <c r="I15" s="11"/>
    </row>
    <row r="16" ht="13.5">
      <c r="A16" s="20" t="s">
        <v>104</v>
      </c>
    </row>
    <row r="17" spans="1:9" ht="21" customHeight="1">
      <c r="A17" s="166" t="s">
        <v>105</v>
      </c>
      <c r="B17" s="167"/>
      <c r="C17" s="167"/>
      <c r="D17" s="157"/>
      <c r="E17" s="158"/>
      <c r="F17" s="158"/>
      <c r="G17" s="158"/>
      <c r="H17" s="158"/>
      <c r="I17" s="159"/>
    </row>
    <row r="18" spans="1:9" ht="21" customHeight="1">
      <c r="A18" s="140" t="s">
        <v>106</v>
      </c>
      <c r="B18" s="141"/>
      <c r="C18" s="141"/>
      <c r="D18" s="142"/>
      <c r="E18" s="143"/>
      <c r="F18" s="143"/>
      <c r="G18" s="143"/>
      <c r="H18" s="143"/>
      <c r="I18" s="144"/>
    </row>
    <row r="20" spans="1:9" ht="13.5">
      <c r="A20" s="125" t="s">
        <v>107</v>
      </c>
      <c r="B20" s="113"/>
      <c r="C20" s="113"/>
      <c r="D20" s="113"/>
      <c r="E20" s="113"/>
      <c r="F20" s="113"/>
      <c r="G20" s="113"/>
      <c r="H20" s="113"/>
      <c r="I20" s="113"/>
    </row>
    <row r="21" spans="1:16" ht="21" customHeight="1">
      <c r="A21" s="153" t="s">
        <v>24</v>
      </c>
      <c r="B21" s="127"/>
      <c r="C21" s="127"/>
      <c r="D21" s="114">
        <v>2018</v>
      </c>
      <c r="E21" s="115" t="s">
        <v>25</v>
      </c>
      <c r="F21" s="116">
        <v>9</v>
      </c>
      <c r="G21" s="115" t="s">
        <v>26</v>
      </c>
      <c r="H21" s="117">
        <v>1</v>
      </c>
      <c r="I21" s="118" t="s">
        <v>27</v>
      </c>
      <c r="N21" s="21"/>
      <c r="P21" s="22"/>
    </row>
    <row r="22" spans="1:16" ht="21" customHeight="1">
      <c r="A22" s="153" t="s">
        <v>83</v>
      </c>
      <c r="B22" s="127"/>
      <c r="C22" s="127"/>
      <c r="D22" s="114">
        <v>2019</v>
      </c>
      <c r="E22" s="115" t="s">
        <v>25</v>
      </c>
      <c r="F22" s="116">
        <v>3</v>
      </c>
      <c r="G22" s="115" t="s">
        <v>26</v>
      </c>
      <c r="H22" s="117">
        <v>31</v>
      </c>
      <c r="I22" s="118" t="s">
        <v>27</v>
      </c>
      <c r="N22" s="21"/>
      <c r="P22" s="22"/>
    </row>
    <row r="23" ht="13.5">
      <c r="D23" s="49" t="s">
        <v>118</v>
      </c>
    </row>
    <row r="24" ht="13.5">
      <c r="A24" s="20" t="s">
        <v>108</v>
      </c>
    </row>
    <row r="25" spans="1:9" ht="60" customHeight="1">
      <c r="A25" s="154"/>
      <c r="B25" s="155"/>
      <c r="C25" s="155"/>
      <c r="D25" s="155"/>
      <c r="E25" s="155"/>
      <c r="F25" s="155"/>
      <c r="G25" s="155"/>
      <c r="H25" s="155"/>
      <c r="I25" s="156"/>
    </row>
    <row r="27" ht="13.5">
      <c r="A27" s="20" t="s">
        <v>113</v>
      </c>
    </row>
    <row r="28" spans="1:9" ht="21" customHeight="1">
      <c r="A28" s="112" t="s">
        <v>79</v>
      </c>
      <c r="B28" s="148" t="s">
        <v>80</v>
      </c>
      <c r="C28" s="131"/>
      <c r="D28" s="131"/>
      <c r="E28" s="131"/>
      <c r="F28" s="131"/>
      <c r="G28" s="131"/>
      <c r="H28" s="149"/>
      <c r="I28" s="111" t="s">
        <v>81</v>
      </c>
    </row>
    <row r="29" spans="1:9" ht="21" customHeight="1">
      <c r="A29" s="50">
        <v>1</v>
      </c>
      <c r="B29" s="150" t="s">
        <v>109</v>
      </c>
      <c r="C29" s="151"/>
      <c r="D29" s="151"/>
      <c r="E29" s="151"/>
      <c r="F29" s="151"/>
      <c r="G29" s="151"/>
      <c r="H29" s="152"/>
      <c r="I29" s="60"/>
    </row>
    <row r="30" spans="1:9" ht="21" customHeight="1">
      <c r="A30" s="51">
        <v>2</v>
      </c>
      <c r="B30" s="145" t="s">
        <v>114</v>
      </c>
      <c r="C30" s="146"/>
      <c r="D30" s="146"/>
      <c r="E30" s="146"/>
      <c r="F30" s="146"/>
      <c r="G30" s="146"/>
      <c r="H30" s="147"/>
      <c r="I30" s="61"/>
    </row>
    <row r="31" spans="1:9" ht="26.25" customHeight="1">
      <c r="A31" s="51">
        <v>3</v>
      </c>
      <c r="B31" s="160" t="s">
        <v>110</v>
      </c>
      <c r="C31" s="161"/>
      <c r="D31" s="161"/>
      <c r="E31" s="161"/>
      <c r="F31" s="161"/>
      <c r="G31" s="161"/>
      <c r="H31" s="162"/>
      <c r="I31" s="61"/>
    </row>
    <row r="32" spans="1:9" ht="21" customHeight="1">
      <c r="A32" s="52">
        <v>4</v>
      </c>
      <c r="B32" s="163" t="s">
        <v>111</v>
      </c>
      <c r="C32" s="164"/>
      <c r="D32" s="164"/>
      <c r="E32" s="164"/>
      <c r="F32" s="164"/>
      <c r="G32" s="164"/>
      <c r="H32" s="165"/>
      <c r="I32" s="62"/>
    </row>
    <row r="33" ht="13.5">
      <c r="A33" s="49" t="s">
        <v>112</v>
      </c>
    </row>
    <row r="35" ht="13.5">
      <c r="A35" s="20" t="s">
        <v>117</v>
      </c>
    </row>
    <row r="36" spans="1:9" ht="60" customHeight="1">
      <c r="A36" s="154"/>
      <c r="B36" s="155"/>
      <c r="C36" s="155"/>
      <c r="D36" s="155"/>
      <c r="E36" s="155"/>
      <c r="F36" s="155"/>
      <c r="G36" s="155"/>
      <c r="H36" s="155"/>
      <c r="I36" s="156"/>
    </row>
    <row r="38" ht="13.5">
      <c r="A38" s="20" t="s">
        <v>115</v>
      </c>
    </row>
    <row r="39" spans="1:9" ht="20.25" customHeight="1">
      <c r="A39" s="126" t="s">
        <v>84</v>
      </c>
      <c r="B39" s="127"/>
      <c r="C39" s="128"/>
      <c r="D39" s="129" t="str">
        <f>CONCATENATE('（入力シート１）基本情報'!D21,"/",'（入力シート１）基本情報'!F21,"/",'（入力シート１）基本情報'!H21)</f>
        <v>2018/9/1</v>
      </c>
      <c r="E39" s="130"/>
      <c r="F39" s="131" t="s">
        <v>85</v>
      </c>
      <c r="G39" s="132"/>
      <c r="H39" s="133" t="str">
        <f>CONCATENATE('（入力シート１）基本情報'!D22,"/",'（入力シート１）基本情報'!F22,"/",'（入力シート１）基本情報'!H22)</f>
        <v>2019/3/31</v>
      </c>
      <c r="I39" s="134"/>
    </row>
    <row r="40" spans="1:9" ht="20.25" customHeight="1">
      <c r="A40" s="126" t="s">
        <v>86</v>
      </c>
      <c r="B40" s="127"/>
      <c r="C40" s="127"/>
      <c r="D40" s="119"/>
      <c r="E40" s="120"/>
      <c r="F40" s="135">
        <f>+'（入力シート３）排出削減量算出'!E36</f>
      </c>
      <c r="G40" s="136"/>
      <c r="H40" s="120" t="s">
        <v>87</v>
      </c>
      <c r="I40" s="121"/>
    </row>
    <row r="41" spans="1:9" ht="20.25" customHeight="1">
      <c r="A41" s="126" t="s">
        <v>88</v>
      </c>
      <c r="B41" s="127"/>
      <c r="C41" s="127"/>
      <c r="D41" s="122"/>
      <c r="E41" s="123"/>
      <c r="F41" s="123"/>
      <c r="G41" s="123"/>
      <c r="H41" s="123"/>
      <c r="I41" s="124"/>
    </row>
    <row r="42" spans="1:9" ht="20.25" customHeight="1">
      <c r="A42" s="126" t="s">
        <v>89</v>
      </c>
      <c r="B42" s="127"/>
      <c r="C42" s="127"/>
      <c r="D42" s="122"/>
      <c r="E42" s="123"/>
      <c r="F42" s="123"/>
      <c r="G42" s="123"/>
      <c r="H42" s="123"/>
      <c r="I42" s="124"/>
    </row>
  </sheetData>
  <sheetProtection/>
  <mergeCells count="30">
    <mergeCell ref="D12:I12"/>
    <mergeCell ref="B31:H31"/>
    <mergeCell ref="B32:H32"/>
    <mergeCell ref="A17:C17"/>
    <mergeCell ref="A4:I4"/>
    <mergeCell ref="A6:I6"/>
    <mergeCell ref="A5:I5"/>
    <mergeCell ref="A12:C12"/>
    <mergeCell ref="A13:C13"/>
    <mergeCell ref="A18:C18"/>
    <mergeCell ref="D18:I18"/>
    <mergeCell ref="D17:I17"/>
    <mergeCell ref="A25:I25"/>
    <mergeCell ref="A21:C21"/>
    <mergeCell ref="H39:I39"/>
    <mergeCell ref="A40:C40"/>
    <mergeCell ref="F40:G40"/>
    <mergeCell ref="D13:I13"/>
    <mergeCell ref="A14:C14"/>
    <mergeCell ref="D14:I14"/>
    <mergeCell ref="B30:H30"/>
    <mergeCell ref="B28:H28"/>
    <mergeCell ref="B29:H29"/>
    <mergeCell ref="A22:C22"/>
    <mergeCell ref="A36:I36"/>
    <mergeCell ref="A41:C41"/>
    <mergeCell ref="A42:C42"/>
    <mergeCell ref="A39:C39"/>
    <mergeCell ref="D39:E39"/>
    <mergeCell ref="F39:G39"/>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49"/>
  <sheetViews>
    <sheetView zoomScalePageLayoutView="0" workbookViewId="0" topLeftCell="A13">
      <selection activeCell="A5" sqref="A5:IV5"/>
    </sheetView>
  </sheetViews>
  <sheetFormatPr defaultColWidth="9.00390625" defaultRowHeight="13.5"/>
  <cols>
    <col min="1" max="12" width="7.125" style="5" customWidth="1"/>
    <col min="13" max="16384" width="9.00390625" style="5" customWidth="1"/>
  </cols>
  <sheetData>
    <row r="1" ht="13.5">
      <c r="L1" s="28" t="str">
        <f>'（入力シート１）基本情報'!I1</f>
        <v>005電気自動車への更新</v>
      </c>
    </row>
    <row r="4" spans="1:12" ht="21">
      <c r="A4" s="168" t="s">
        <v>116</v>
      </c>
      <c r="B4" s="168"/>
      <c r="C4" s="168"/>
      <c r="D4" s="168"/>
      <c r="E4" s="168"/>
      <c r="F4" s="168"/>
      <c r="G4" s="168"/>
      <c r="H4" s="168"/>
      <c r="I4" s="168"/>
      <c r="J4" s="168"/>
      <c r="K4" s="168"/>
      <c r="L4" s="168"/>
    </row>
    <row r="5" spans="1:12" ht="13.5" customHeight="1">
      <c r="A5" s="168"/>
      <c r="B5" s="168"/>
      <c r="C5" s="168"/>
      <c r="D5" s="168"/>
      <c r="E5" s="168"/>
      <c r="F5" s="168"/>
      <c r="G5" s="168"/>
      <c r="H5" s="168"/>
      <c r="I5" s="168"/>
      <c r="J5" s="168"/>
      <c r="K5" s="168"/>
      <c r="L5" s="168"/>
    </row>
    <row r="6" spans="1:12" ht="14.25">
      <c r="A6" s="169" t="s">
        <v>20</v>
      </c>
      <c r="B6" s="169"/>
      <c r="C6" s="169"/>
      <c r="D6" s="169"/>
      <c r="E6" s="169"/>
      <c r="F6" s="169"/>
      <c r="G6" s="169"/>
      <c r="H6" s="169"/>
      <c r="I6" s="169"/>
      <c r="J6" s="169"/>
      <c r="K6" s="169"/>
      <c r="L6" s="169"/>
    </row>
    <row r="7" spans="1:12" ht="14.25">
      <c r="A7" s="110"/>
      <c r="B7" s="110"/>
      <c r="C7" s="110"/>
      <c r="D7" s="110"/>
      <c r="E7" s="110"/>
      <c r="F7" s="110"/>
      <c r="G7" s="110"/>
      <c r="H7" s="110"/>
      <c r="I7" s="110"/>
      <c r="J7" s="110"/>
      <c r="K7" s="110"/>
      <c r="L7" s="110"/>
    </row>
    <row r="8" spans="1:12" ht="14.25">
      <c r="A8" s="31"/>
      <c r="B8" s="31"/>
      <c r="C8" s="31"/>
      <c r="D8" s="31"/>
      <c r="E8" s="31"/>
      <c r="F8" s="31"/>
      <c r="G8" s="31"/>
      <c r="H8" s="31"/>
      <c r="I8" s="31"/>
      <c r="J8" s="31"/>
      <c r="K8" s="31"/>
      <c r="L8" s="31"/>
    </row>
    <row r="9" spans="1:12" s="24" customFormat="1" ht="12" thickBot="1">
      <c r="A9" s="23" t="s">
        <v>6</v>
      </c>
      <c r="B9" s="173" t="s">
        <v>29</v>
      </c>
      <c r="C9" s="174"/>
      <c r="D9" s="174"/>
      <c r="E9" s="174"/>
      <c r="F9" s="174"/>
      <c r="G9" s="46" t="s">
        <v>6</v>
      </c>
      <c r="H9" s="173" t="s">
        <v>29</v>
      </c>
      <c r="I9" s="174"/>
      <c r="J9" s="174"/>
      <c r="K9" s="174"/>
      <c r="L9" s="175"/>
    </row>
    <row r="10" spans="1:12" s="24" customFormat="1" ht="12" thickTop="1">
      <c r="A10" s="25">
        <v>1</v>
      </c>
      <c r="B10" s="176" t="s">
        <v>50</v>
      </c>
      <c r="C10" s="177"/>
      <c r="D10" s="177"/>
      <c r="E10" s="177"/>
      <c r="F10" s="182"/>
      <c r="G10" s="47">
        <v>16</v>
      </c>
      <c r="H10" s="176" t="s">
        <v>64</v>
      </c>
      <c r="I10" s="177"/>
      <c r="J10" s="177"/>
      <c r="K10" s="177"/>
      <c r="L10" s="178"/>
    </row>
    <row r="11" spans="1:12" s="24" customFormat="1" ht="11.25">
      <c r="A11" s="26">
        <v>2</v>
      </c>
      <c r="B11" s="179" t="s">
        <v>53</v>
      </c>
      <c r="C11" s="180"/>
      <c r="D11" s="180"/>
      <c r="E11" s="180"/>
      <c r="F11" s="183"/>
      <c r="G11" s="48">
        <v>17</v>
      </c>
      <c r="H11" s="179" t="s">
        <v>65</v>
      </c>
      <c r="I11" s="180"/>
      <c r="J11" s="180"/>
      <c r="K11" s="180"/>
      <c r="L11" s="181"/>
    </row>
    <row r="12" spans="1:12" s="24" customFormat="1" ht="11.25">
      <c r="A12" s="26">
        <v>3</v>
      </c>
      <c r="B12" s="179" t="s">
        <v>54</v>
      </c>
      <c r="C12" s="180"/>
      <c r="D12" s="180"/>
      <c r="E12" s="180"/>
      <c r="F12" s="183"/>
      <c r="G12" s="48">
        <v>18</v>
      </c>
      <c r="H12" s="179" t="s">
        <v>66</v>
      </c>
      <c r="I12" s="180"/>
      <c r="J12" s="180"/>
      <c r="K12" s="180"/>
      <c r="L12" s="181"/>
    </row>
    <row r="13" spans="1:12" s="24" customFormat="1" ht="11.25">
      <c r="A13" s="26">
        <v>4</v>
      </c>
      <c r="B13" s="179" t="s">
        <v>55</v>
      </c>
      <c r="C13" s="180"/>
      <c r="D13" s="180"/>
      <c r="E13" s="180"/>
      <c r="F13" s="183"/>
      <c r="G13" s="48">
        <v>19</v>
      </c>
      <c r="H13" s="179" t="s">
        <v>68</v>
      </c>
      <c r="I13" s="180"/>
      <c r="J13" s="180"/>
      <c r="K13" s="180"/>
      <c r="L13" s="181"/>
    </row>
    <row r="14" spans="1:12" s="24" customFormat="1" ht="11.25">
      <c r="A14" s="26">
        <v>5</v>
      </c>
      <c r="B14" s="179" t="s">
        <v>56</v>
      </c>
      <c r="C14" s="180"/>
      <c r="D14" s="180"/>
      <c r="E14" s="180"/>
      <c r="F14" s="183"/>
      <c r="G14" s="48">
        <v>20</v>
      </c>
      <c r="H14" s="179" t="s">
        <v>69</v>
      </c>
      <c r="I14" s="180"/>
      <c r="J14" s="180"/>
      <c r="K14" s="180"/>
      <c r="L14" s="181"/>
    </row>
    <row r="15" spans="1:12" s="24" customFormat="1" ht="11.25">
      <c r="A15" s="26">
        <v>6</v>
      </c>
      <c r="B15" s="179" t="s">
        <v>57</v>
      </c>
      <c r="C15" s="180"/>
      <c r="D15" s="180"/>
      <c r="E15" s="180"/>
      <c r="F15" s="183"/>
      <c r="G15" s="48">
        <v>21</v>
      </c>
      <c r="H15" s="179" t="s">
        <v>70</v>
      </c>
      <c r="I15" s="180"/>
      <c r="J15" s="180"/>
      <c r="K15" s="180"/>
      <c r="L15" s="181"/>
    </row>
    <row r="16" spans="1:12" s="24" customFormat="1" ht="11.25">
      <c r="A16" s="26">
        <v>7</v>
      </c>
      <c r="B16" s="179" t="s">
        <v>58</v>
      </c>
      <c r="C16" s="180"/>
      <c r="D16" s="180"/>
      <c r="E16" s="180"/>
      <c r="F16" s="183"/>
      <c r="G16" s="48">
        <v>22</v>
      </c>
      <c r="H16" s="179" t="s">
        <v>71</v>
      </c>
      <c r="I16" s="180"/>
      <c r="J16" s="180"/>
      <c r="K16" s="180"/>
      <c r="L16" s="181"/>
    </row>
    <row r="17" spans="1:12" s="24" customFormat="1" ht="11.25">
      <c r="A17" s="26">
        <v>8</v>
      </c>
      <c r="B17" s="179" t="s">
        <v>59</v>
      </c>
      <c r="C17" s="180"/>
      <c r="D17" s="180"/>
      <c r="E17" s="180"/>
      <c r="F17" s="183"/>
      <c r="G17" s="48">
        <v>23</v>
      </c>
      <c r="H17" s="179" t="s">
        <v>72</v>
      </c>
      <c r="I17" s="180"/>
      <c r="J17" s="180"/>
      <c r="K17" s="180"/>
      <c r="L17" s="181"/>
    </row>
    <row r="18" spans="1:12" s="24" customFormat="1" ht="11.25">
      <c r="A18" s="26">
        <v>9</v>
      </c>
      <c r="B18" s="179" t="s">
        <v>60</v>
      </c>
      <c r="C18" s="180"/>
      <c r="D18" s="180"/>
      <c r="E18" s="180"/>
      <c r="F18" s="183"/>
      <c r="G18" s="48">
        <v>24</v>
      </c>
      <c r="H18" s="179" t="s">
        <v>1</v>
      </c>
      <c r="I18" s="180"/>
      <c r="J18" s="180"/>
      <c r="K18" s="180"/>
      <c r="L18" s="181"/>
    </row>
    <row r="19" spans="1:12" s="24" customFormat="1" ht="11.25">
      <c r="A19" s="26">
        <v>10</v>
      </c>
      <c r="B19" s="179" t="s">
        <v>9</v>
      </c>
      <c r="C19" s="180"/>
      <c r="D19" s="180"/>
      <c r="E19" s="180"/>
      <c r="F19" s="183"/>
      <c r="G19" s="48">
        <v>25</v>
      </c>
      <c r="H19" s="179" t="s">
        <v>82</v>
      </c>
      <c r="I19" s="180"/>
      <c r="J19" s="180"/>
      <c r="K19" s="180"/>
      <c r="L19" s="181"/>
    </row>
    <row r="20" spans="1:12" s="24" customFormat="1" ht="11.25">
      <c r="A20" s="26">
        <v>11</v>
      </c>
      <c r="B20" s="179" t="s">
        <v>62</v>
      </c>
      <c r="C20" s="180"/>
      <c r="D20" s="180"/>
      <c r="E20" s="180"/>
      <c r="F20" s="183"/>
      <c r="G20" s="48">
        <v>100</v>
      </c>
      <c r="H20" s="179" t="s">
        <v>75</v>
      </c>
      <c r="I20" s="180"/>
      <c r="J20" s="180"/>
      <c r="K20" s="180"/>
      <c r="L20" s="181"/>
    </row>
    <row r="21" spans="1:12" s="24" customFormat="1" ht="11.25">
      <c r="A21" s="26">
        <v>12</v>
      </c>
      <c r="B21" s="179" t="s">
        <v>63</v>
      </c>
      <c r="C21" s="180"/>
      <c r="D21" s="180"/>
      <c r="E21" s="180"/>
      <c r="F21" s="183"/>
      <c r="G21" s="48">
        <v>101</v>
      </c>
      <c r="H21" s="179" t="s">
        <v>76</v>
      </c>
      <c r="I21" s="180"/>
      <c r="J21" s="180"/>
      <c r="K21" s="180"/>
      <c r="L21" s="181"/>
    </row>
    <row r="22" spans="1:12" s="24" customFormat="1" ht="11.25">
      <c r="A22" s="26">
        <v>13</v>
      </c>
      <c r="B22" s="179" t="s">
        <v>5</v>
      </c>
      <c r="C22" s="180"/>
      <c r="D22" s="180"/>
      <c r="E22" s="180"/>
      <c r="F22" s="183"/>
      <c r="G22" s="48">
        <v>102</v>
      </c>
      <c r="H22" s="179" t="s">
        <v>77</v>
      </c>
      <c r="I22" s="180"/>
      <c r="J22" s="180"/>
      <c r="K22" s="180"/>
      <c r="L22" s="181"/>
    </row>
    <row r="23" spans="1:12" s="24" customFormat="1" ht="11.25">
      <c r="A23" s="26">
        <v>14</v>
      </c>
      <c r="B23" s="179" t="s">
        <v>10</v>
      </c>
      <c r="C23" s="180"/>
      <c r="D23" s="180"/>
      <c r="E23" s="180"/>
      <c r="F23" s="183"/>
      <c r="G23" s="48">
        <v>103</v>
      </c>
      <c r="H23" s="179" t="s">
        <v>49</v>
      </c>
      <c r="I23" s="180"/>
      <c r="J23" s="180"/>
      <c r="K23" s="180"/>
      <c r="L23" s="181"/>
    </row>
    <row r="24" spans="1:12" s="24" customFormat="1" ht="11.25">
      <c r="A24" s="26">
        <v>15</v>
      </c>
      <c r="B24" s="179" t="s">
        <v>0</v>
      </c>
      <c r="C24" s="180"/>
      <c r="D24" s="180"/>
      <c r="E24" s="180"/>
      <c r="F24" s="183"/>
      <c r="G24" s="27"/>
      <c r="H24" s="179"/>
      <c r="I24" s="180"/>
      <c r="J24" s="180"/>
      <c r="K24" s="180"/>
      <c r="L24" s="181"/>
    </row>
    <row r="25" spans="1:12" ht="14.25">
      <c r="A25" s="45" t="s">
        <v>78</v>
      </c>
      <c r="B25" s="31"/>
      <c r="C25" s="31"/>
      <c r="D25" s="31"/>
      <c r="E25" s="31"/>
      <c r="F25" s="31"/>
      <c r="G25" s="31"/>
      <c r="H25" s="31"/>
      <c r="I25" s="31"/>
      <c r="J25" s="31"/>
      <c r="K25" s="31"/>
      <c r="L25" s="31"/>
    </row>
    <row r="26" spans="1:12" ht="14.25">
      <c r="A26" s="39"/>
      <c r="B26" s="39"/>
      <c r="C26" s="39"/>
      <c r="D26" s="39"/>
      <c r="E26" s="39"/>
      <c r="F26" s="39"/>
      <c r="G26" s="39"/>
      <c r="H26" s="39"/>
      <c r="I26" s="39"/>
      <c r="J26" s="39"/>
      <c r="K26" s="39"/>
      <c r="L26" s="39"/>
    </row>
    <row r="27" ht="13.5">
      <c r="A27" s="6" t="s">
        <v>21</v>
      </c>
    </row>
    <row r="28" ht="13.5">
      <c r="A28" s="6"/>
    </row>
    <row r="29" ht="13.5">
      <c r="A29" s="6" t="s">
        <v>22</v>
      </c>
    </row>
    <row r="30" spans="1:12" ht="21.75" customHeight="1">
      <c r="A30" s="185" t="s">
        <v>28</v>
      </c>
      <c r="B30" s="185"/>
      <c r="C30" s="185" t="s">
        <v>34</v>
      </c>
      <c r="D30" s="185"/>
      <c r="E30" s="187" t="s">
        <v>35</v>
      </c>
      <c r="F30" s="188"/>
      <c r="G30" s="29" t="s">
        <v>33</v>
      </c>
      <c r="H30" s="30" t="s">
        <v>38</v>
      </c>
      <c r="I30" s="33" t="s">
        <v>39</v>
      </c>
      <c r="J30" s="187" t="s">
        <v>37</v>
      </c>
      <c r="K30" s="196"/>
      <c r="L30" s="188"/>
    </row>
    <row r="31" spans="1:12" ht="21.75" customHeight="1">
      <c r="A31" s="184"/>
      <c r="B31" s="184"/>
      <c r="C31" s="184"/>
      <c r="D31" s="184"/>
      <c r="E31" s="195"/>
      <c r="F31" s="195"/>
      <c r="G31" s="63"/>
      <c r="H31" s="63"/>
      <c r="I31" s="64"/>
      <c r="J31" s="186">
        <f>IF(E31="","",H31/E31*G31)</f>
      </c>
      <c r="K31" s="186"/>
      <c r="L31" s="186"/>
    </row>
    <row r="32" spans="1:12" ht="21.75" customHeight="1">
      <c r="A32" s="190"/>
      <c r="B32" s="190"/>
      <c r="C32" s="190"/>
      <c r="D32" s="190"/>
      <c r="E32" s="194"/>
      <c r="F32" s="194"/>
      <c r="G32" s="65"/>
      <c r="H32" s="65"/>
      <c r="I32" s="66"/>
      <c r="J32" s="186">
        <f aca="true" t="shared" si="0" ref="J32:J38">IF(E32="","",H32/E32*G32)</f>
      </c>
      <c r="K32" s="186"/>
      <c r="L32" s="186"/>
    </row>
    <row r="33" spans="1:12" ht="21.75" customHeight="1">
      <c r="A33" s="190"/>
      <c r="B33" s="190"/>
      <c r="C33" s="190"/>
      <c r="D33" s="190"/>
      <c r="E33" s="194"/>
      <c r="F33" s="194"/>
      <c r="G33" s="65"/>
      <c r="H33" s="65"/>
      <c r="I33" s="66"/>
      <c r="J33" s="186">
        <f t="shared" si="0"/>
      </c>
      <c r="K33" s="186"/>
      <c r="L33" s="186"/>
    </row>
    <row r="34" spans="1:12" ht="21.75" customHeight="1">
      <c r="A34" s="190"/>
      <c r="B34" s="190"/>
      <c r="C34" s="190"/>
      <c r="D34" s="190"/>
      <c r="E34" s="194"/>
      <c r="F34" s="194"/>
      <c r="G34" s="65"/>
      <c r="H34" s="65"/>
      <c r="I34" s="66"/>
      <c r="J34" s="186">
        <f t="shared" si="0"/>
      </c>
      <c r="K34" s="186"/>
      <c r="L34" s="186"/>
    </row>
    <row r="35" spans="1:12" ht="21.75" customHeight="1">
      <c r="A35" s="190"/>
      <c r="B35" s="190"/>
      <c r="C35" s="190"/>
      <c r="D35" s="190"/>
      <c r="E35" s="194"/>
      <c r="F35" s="194"/>
      <c r="G35" s="65"/>
      <c r="H35" s="65"/>
      <c r="I35" s="66"/>
      <c r="J35" s="186">
        <f t="shared" si="0"/>
      </c>
      <c r="K35" s="186"/>
      <c r="L35" s="186"/>
    </row>
    <row r="36" spans="1:12" ht="21.75" customHeight="1">
      <c r="A36" s="190"/>
      <c r="B36" s="190"/>
      <c r="C36" s="190"/>
      <c r="D36" s="190"/>
      <c r="E36" s="194"/>
      <c r="F36" s="194"/>
      <c r="G36" s="65"/>
      <c r="H36" s="65"/>
      <c r="I36" s="66"/>
      <c r="J36" s="186">
        <f t="shared" si="0"/>
      </c>
      <c r="K36" s="186"/>
      <c r="L36" s="186"/>
    </row>
    <row r="37" spans="1:12" ht="21.75" customHeight="1">
      <c r="A37" s="190"/>
      <c r="B37" s="190"/>
      <c r="C37" s="190"/>
      <c r="D37" s="190"/>
      <c r="E37" s="194"/>
      <c r="F37" s="194"/>
      <c r="G37" s="65"/>
      <c r="H37" s="65"/>
      <c r="I37" s="66"/>
      <c r="J37" s="186">
        <f t="shared" si="0"/>
      </c>
      <c r="K37" s="186"/>
      <c r="L37" s="186"/>
    </row>
    <row r="38" spans="1:12" ht="21.75" customHeight="1">
      <c r="A38" s="189"/>
      <c r="B38" s="189"/>
      <c r="C38" s="189"/>
      <c r="D38" s="189"/>
      <c r="E38" s="199"/>
      <c r="F38" s="199"/>
      <c r="G38" s="67"/>
      <c r="H38" s="67"/>
      <c r="I38" s="68"/>
      <c r="J38" s="192">
        <f t="shared" si="0"/>
      </c>
      <c r="K38" s="192"/>
      <c r="L38" s="192"/>
    </row>
    <row r="40" ht="13.5">
      <c r="A40" s="20" t="s">
        <v>40</v>
      </c>
    </row>
    <row r="41" spans="1:12" ht="21.75" customHeight="1">
      <c r="A41" s="185" t="s">
        <v>28</v>
      </c>
      <c r="B41" s="185"/>
      <c r="C41" s="185" t="s">
        <v>34</v>
      </c>
      <c r="D41" s="185"/>
      <c r="E41" s="187" t="s">
        <v>41</v>
      </c>
      <c r="F41" s="188"/>
      <c r="G41" s="32" t="s">
        <v>33</v>
      </c>
      <c r="H41" s="30" t="s">
        <v>38</v>
      </c>
      <c r="I41" s="33" t="s">
        <v>39</v>
      </c>
      <c r="J41" s="187" t="s">
        <v>36</v>
      </c>
      <c r="K41" s="196"/>
      <c r="L41" s="188"/>
    </row>
    <row r="42" spans="1:12" ht="21.75" customHeight="1">
      <c r="A42" s="184"/>
      <c r="B42" s="184"/>
      <c r="C42" s="184"/>
      <c r="D42" s="184"/>
      <c r="E42" s="197"/>
      <c r="F42" s="197"/>
      <c r="G42" s="69">
        <f>IF(G31="","",G31)</f>
      </c>
      <c r="H42" s="69">
        <f>IF(H31="","",H31)</f>
      </c>
      <c r="I42" s="69">
        <f>IF(I31="","",25)</f>
      </c>
      <c r="J42" s="198">
        <f>IF(J31="","",E42*G42*H42)</f>
      </c>
      <c r="K42" s="198"/>
      <c r="L42" s="198"/>
    </row>
    <row r="43" spans="1:12" ht="21.75" customHeight="1">
      <c r="A43" s="190"/>
      <c r="B43" s="190"/>
      <c r="C43" s="190"/>
      <c r="D43" s="190"/>
      <c r="E43" s="172"/>
      <c r="F43" s="172"/>
      <c r="G43" s="69">
        <f>IF(G32="","",G32)</f>
      </c>
      <c r="H43" s="69">
        <f>IF(H32="","",H32)</f>
      </c>
      <c r="I43" s="69">
        <f aca="true" t="shared" si="1" ref="I43:I49">IF(I32="","",25)</f>
      </c>
      <c r="J43" s="186">
        <f aca="true" t="shared" si="2" ref="J43:J49">IF(J32="","",E43*G43*H43)</f>
      </c>
      <c r="K43" s="186"/>
      <c r="L43" s="186"/>
    </row>
    <row r="44" spans="1:12" ht="21.75" customHeight="1">
      <c r="A44" s="190"/>
      <c r="B44" s="190"/>
      <c r="C44" s="190"/>
      <c r="D44" s="190"/>
      <c r="E44" s="172"/>
      <c r="F44" s="172"/>
      <c r="G44" s="69">
        <f aca="true" t="shared" si="3" ref="G44:H49">IF(G33="","",G33)</f>
      </c>
      <c r="H44" s="69">
        <f t="shared" si="3"/>
      </c>
      <c r="I44" s="69">
        <f t="shared" si="1"/>
      </c>
      <c r="J44" s="186">
        <f t="shared" si="2"/>
      </c>
      <c r="K44" s="186"/>
      <c r="L44" s="186"/>
    </row>
    <row r="45" spans="1:12" ht="21.75" customHeight="1">
      <c r="A45" s="190"/>
      <c r="B45" s="190"/>
      <c r="C45" s="190"/>
      <c r="D45" s="190"/>
      <c r="E45" s="172"/>
      <c r="F45" s="172"/>
      <c r="G45" s="69">
        <f t="shared" si="3"/>
      </c>
      <c r="H45" s="69">
        <f t="shared" si="3"/>
      </c>
      <c r="I45" s="69">
        <f t="shared" si="1"/>
      </c>
      <c r="J45" s="186">
        <f t="shared" si="2"/>
      </c>
      <c r="K45" s="186"/>
      <c r="L45" s="186"/>
    </row>
    <row r="46" spans="1:12" ht="21.75" customHeight="1">
      <c r="A46" s="190"/>
      <c r="B46" s="190"/>
      <c r="C46" s="190"/>
      <c r="D46" s="190"/>
      <c r="E46" s="172"/>
      <c r="F46" s="172"/>
      <c r="G46" s="69">
        <f t="shared" si="3"/>
      </c>
      <c r="H46" s="69">
        <f t="shared" si="3"/>
      </c>
      <c r="I46" s="69">
        <f t="shared" si="1"/>
      </c>
      <c r="J46" s="186">
        <f t="shared" si="2"/>
      </c>
      <c r="K46" s="186"/>
      <c r="L46" s="186"/>
    </row>
    <row r="47" spans="1:12" ht="21.75" customHeight="1">
      <c r="A47" s="190"/>
      <c r="B47" s="190"/>
      <c r="C47" s="190"/>
      <c r="D47" s="190"/>
      <c r="E47" s="172"/>
      <c r="F47" s="172"/>
      <c r="G47" s="69">
        <f t="shared" si="3"/>
      </c>
      <c r="H47" s="69">
        <f t="shared" si="3"/>
      </c>
      <c r="I47" s="69">
        <f t="shared" si="1"/>
      </c>
      <c r="J47" s="186">
        <f t="shared" si="2"/>
      </c>
      <c r="K47" s="186"/>
      <c r="L47" s="186"/>
    </row>
    <row r="48" spans="1:12" ht="21.75" customHeight="1">
      <c r="A48" s="190"/>
      <c r="B48" s="190"/>
      <c r="C48" s="190"/>
      <c r="D48" s="190"/>
      <c r="E48" s="172"/>
      <c r="F48" s="172"/>
      <c r="G48" s="69">
        <f t="shared" si="3"/>
      </c>
      <c r="H48" s="69">
        <f t="shared" si="3"/>
      </c>
      <c r="I48" s="69">
        <f t="shared" si="1"/>
      </c>
      <c r="J48" s="193">
        <f t="shared" si="2"/>
      </c>
      <c r="K48" s="193"/>
      <c r="L48" s="193"/>
    </row>
    <row r="49" spans="1:12" ht="21.75" customHeight="1">
      <c r="A49" s="189"/>
      <c r="B49" s="189"/>
      <c r="C49" s="189"/>
      <c r="D49" s="189"/>
      <c r="E49" s="191"/>
      <c r="F49" s="191"/>
      <c r="G49" s="70">
        <f t="shared" si="3"/>
      </c>
      <c r="H49" s="70">
        <f t="shared" si="3"/>
      </c>
      <c r="I49" s="70">
        <f t="shared" si="1"/>
      </c>
      <c r="J49" s="192">
        <f t="shared" si="2"/>
      </c>
      <c r="K49" s="192"/>
      <c r="L49" s="192"/>
    </row>
  </sheetData>
  <sheetProtection/>
  <mergeCells count="107">
    <mergeCell ref="J41:L41"/>
    <mergeCell ref="J37:L37"/>
    <mergeCell ref="A32:B32"/>
    <mergeCell ref="C32:D32"/>
    <mergeCell ref="J34:L34"/>
    <mergeCell ref="J33:L33"/>
    <mergeCell ref="A33:B33"/>
    <mergeCell ref="C33:D33"/>
    <mergeCell ref="E33:F33"/>
    <mergeCell ref="A38:B38"/>
    <mergeCell ref="C38:D38"/>
    <mergeCell ref="E38:F38"/>
    <mergeCell ref="C34:D34"/>
    <mergeCell ref="E34:F34"/>
    <mergeCell ref="J38:L38"/>
    <mergeCell ref="B16:F16"/>
    <mergeCell ref="B17:F17"/>
    <mergeCell ref="J44:L44"/>
    <mergeCell ref="A44:B44"/>
    <mergeCell ref="C44:D44"/>
    <mergeCell ref="E44:F44"/>
    <mergeCell ref="J30:L30"/>
    <mergeCell ref="J31:L31"/>
    <mergeCell ref="J35:L35"/>
    <mergeCell ref="J36:L36"/>
    <mergeCell ref="J32:L32"/>
    <mergeCell ref="A34:B34"/>
    <mergeCell ref="A35:B35"/>
    <mergeCell ref="C35:D35"/>
    <mergeCell ref="E35:F35"/>
    <mergeCell ref="A36:B36"/>
    <mergeCell ref="C36:D36"/>
    <mergeCell ref="E36:F36"/>
    <mergeCell ref="A37:B37"/>
    <mergeCell ref="C37:D37"/>
    <mergeCell ref="E37:F37"/>
    <mergeCell ref="C41:D41"/>
    <mergeCell ref="E42:F42"/>
    <mergeCell ref="J42:L42"/>
    <mergeCell ref="A4:L4"/>
    <mergeCell ref="A5:L5"/>
    <mergeCell ref="E32:F32"/>
    <mergeCell ref="A30:B30"/>
    <mergeCell ref="C30:D30"/>
    <mergeCell ref="E30:F30"/>
    <mergeCell ref="A31:B31"/>
    <mergeCell ref="C31:D31"/>
    <mergeCell ref="E31:F31"/>
    <mergeCell ref="B15:F15"/>
    <mergeCell ref="A6:L6"/>
    <mergeCell ref="B23:F23"/>
    <mergeCell ref="H23:L23"/>
    <mergeCell ref="B24:F24"/>
    <mergeCell ref="H24:L24"/>
    <mergeCell ref="B20:F20"/>
    <mergeCell ref="B19:F19"/>
    <mergeCell ref="H19:L19"/>
    <mergeCell ref="H20:L20"/>
    <mergeCell ref="B18:F18"/>
    <mergeCell ref="B21:F21"/>
    <mergeCell ref="H21:L21"/>
    <mergeCell ref="B22:F22"/>
    <mergeCell ref="H22:L22"/>
    <mergeCell ref="A49:B49"/>
    <mergeCell ref="C49:D49"/>
    <mergeCell ref="C45:D45"/>
    <mergeCell ref="E45:F45"/>
    <mergeCell ref="J45:L45"/>
    <mergeCell ref="A46:B46"/>
    <mergeCell ref="J46:L46"/>
    <mergeCell ref="E49:F49"/>
    <mergeCell ref="J49:L49"/>
    <mergeCell ref="J48:L48"/>
    <mergeCell ref="A47:B47"/>
    <mergeCell ref="J47:L47"/>
    <mergeCell ref="C47:D47"/>
    <mergeCell ref="E47:F47"/>
    <mergeCell ref="A48:B48"/>
    <mergeCell ref="C48:D48"/>
    <mergeCell ref="E48:F48"/>
    <mergeCell ref="A45:B45"/>
    <mergeCell ref="C46:D46"/>
    <mergeCell ref="E46:F46"/>
    <mergeCell ref="E43:F43"/>
    <mergeCell ref="H9:L9"/>
    <mergeCell ref="H10:L10"/>
    <mergeCell ref="H11:L11"/>
    <mergeCell ref="H12:L12"/>
    <mergeCell ref="B9:F9"/>
    <mergeCell ref="B10:F10"/>
    <mergeCell ref="H15:L15"/>
    <mergeCell ref="H16:L16"/>
    <mergeCell ref="H17:L17"/>
    <mergeCell ref="H18:L18"/>
    <mergeCell ref="B11:F11"/>
    <mergeCell ref="B12:F12"/>
    <mergeCell ref="B13:F13"/>
    <mergeCell ref="B14:F14"/>
    <mergeCell ref="H13:L13"/>
    <mergeCell ref="H14:L14"/>
    <mergeCell ref="A42:B42"/>
    <mergeCell ref="C42:D42"/>
    <mergeCell ref="A41:B41"/>
    <mergeCell ref="J43:L43"/>
    <mergeCell ref="E41:F41"/>
    <mergeCell ref="A43:B43"/>
    <mergeCell ref="C43:D43"/>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37"/>
  <sheetViews>
    <sheetView zoomScalePageLayoutView="0" workbookViewId="0" topLeftCell="A4">
      <selection activeCell="A1" sqref="A1"/>
    </sheetView>
  </sheetViews>
  <sheetFormatPr defaultColWidth="9.00390625" defaultRowHeight="13.5"/>
  <cols>
    <col min="1" max="3" width="8.50390625" style="1" customWidth="1"/>
    <col min="4" max="4" width="11.50390625" style="1" customWidth="1"/>
    <col min="5" max="9" width="8.50390625" style="1" customWidth="1"/>
    <col min="10" max="10" width="10.625" style="1" customWidth="1"/>
    <col min="11" max="16384" width="9.00390625" style="1" customWidth="1"/>
  </cols>
  <sheetData>
    <row r="1" spans="1:10" ht="13.5">
      <c r="A1" s="3"/>
      <c r="B1" s="3"/>
      <c r="G1" s="28"/>
      <c r="H1" s="28"/>
      <c r="J1" s="28" t="str">
        <f>'（入力シート１）基本情報'!I1</f>
        <v>005電気自動車への更新</v>
      </c>
    </row>
    <row r="2" spans="1:2" ht="13.5">
      <c r="A2" s="3"/>
      <c r="B2" s="3"/>
    </row>
    <row r="3" spans="1:2" ht="13.5">
      <c r="A3" s="3"/>
      <c r="B3" s="3"/>
    </row>
    <row r="4" spans="1:11" s="5" customFormat="1" ht="21">
      <c r="A4" s="168" t="s">
        <v>116</v>
      </c>
      <c r="B4" s="168"/>
      <c r="C4" s="168"/>
      <c r="D4" s="168"/>
      <c r="E4" s="168"/>
      <c r="F4" s="168"/>
      <c r="G4" s="168"/>
      <c r="H4" s="168"/>
      <c r="I4" s="168"/>
      <c r="J4" s="168"/>
      <c r="K4" s="7"/>
    </row>
    <row r="5" spans="1:11" s="5" customFormat="1" ht="13.5" customHeight="1">
      <c r="A5" s="168"/>
      <c r="B5" s="168"/>
      <c r="C5" s="168"/>
      <c r="D5" s="168"/>
      <c r="E5" s="168"/>
      <c r="F5" s="168"/>
      <c r="G5" s="168"/>
      <c r="H5" s="168"/>
      <c r="I5" s="168"/>
      <c r="J5" s="168"/>
      <c r="K5" s="7"/>
    </row>
    <row r="6" spans="1:11" s="5" customFormat="1" ht="14.25">
      <c r="A6" s="169" t="s">
        <v>32</v>
      </c>
      <c r="B6" s="169"/>
      <c r="C6" s="169"/>
      <c r="D6" s="169"/>
      <c r="E6" s="169"/>
      <c r="F6" s="169"/>
      <c r="G6" s="169"/>
      <c r="H6" s="169"/>
      <c r="I6" s="169"/>
      <c r="J6" s="169"/>
      <c r="K6" s="8"/>
    </row>
    <row r="7" spans="1:11" s="5" customFormat="1" ht="14.25">
      <c r="A7" s="110"/>
      <c r="B7" s="110"/>
      <c r="C7" s="110"/>
      <c r="D7" s="110"/>
      <c r="E7" s="110"/>
      <c r="F7" s="110"/>
      <c r="G7" s="110"/>
      <c r="H7" s="110"/>
      <c r="I7" s="110"/>
      <c r="J7" s="110"/>
      <c r="K7" s="110"/>
    </row>
    <row r="8" spans="1:2" ht="13.5">
      <c r="A8" s="3"/>
      <c r="B8" s="3"/>
    </row>
    <row r="9" ht="13.5">
      <c r="A9" s="6" t="s">
        <v>30</v>
      </c>
    </row>
    <row r="10" ht="13.5">
      <c r="A10" s="6"/>
    </row>
    <row r="11" ht="13.5">
      <c r="A11" s="20" t="s">
        <v>45</v>
      </c>
    </row>
    <row r="12" spans="1:10" ht="21.75" customHeight="1">
      <c r="A12" s="74" t="s">
        <v>42</v>
      </c>
      <c r="B12" s="75" t="s">
        <v>43</v>
      </c>
      <c r="C12" s="203" t="s">
        <v>44</v>
      </c>
      <c r="D12" s="204"/>
      <c r="E12" s="201" t="s">
        <v>8</v>
      </c>
      <c r="F12" s="201"/>
      <c r="G12" s="203" t="s">
        <v>3</v>
      </c>
      <c r="H12" s="204"/>
      <c r="I12" s="201" t="s">
        <v>31</v>
      </c>
      <c r="J12" s="201"/>
    </row>
    <row r="13" spans="1:10" ht="21.75" customHeight="1">
      <c r="A13" s="76">
        <f>IF('（入力シート２）設備情報'!I31="","",'（入力シート２）設備情報'!I31)</f>
      </c>
      <c r="B13" s="71">
        <f>IF(A13="","",LOOKUP(A13,'係数'!$A$3:$A$31,'係数'!$B$3:$B$31))</f>
      </c>
      <c r="C13" s="106">
        <f>IF(A13="","",'（入力シート２）設備情報'!J31)</f>
      </c>
      <c r="D13" s="78">
        <f>IF(A13="","",LOOKUP(A13,'係数'!$A$3:$A$31,'係数'!$C$3:$C$31))</f>
      </c>
      <c r="E13" s="79">
        <f>IF(A13="","",LOOKUP(A13,'係数'!$A$3:$A$31,'係数'!$D$3:$D$31))</f>
      </c>
      <c r="F13" s="80">
        <f>IF(A13="","",LOOKUP(A13,'係数'!$A$3:$A$31,'係数'!$E$3:$E$31))</f>
      </c>
      <c r="G13" s="53">
        <f>IF(A13="","",LOOKUP(A13,'係数'!$A$3:$A$31,'係数'!$F$3:$F$31))</f>
      </c>
      <c r="H13" s="80">
        <f>IF(A13="","",LOOKUP(A13,'係数'!$A$3:$A$31,'係数'!$G$3:$G$31))</f>
      </c>
      <c r="I13" s="81">
        <f>IF(A13="","",ROUNDDOWN(C13*E13*G13*44/12,1))</f>
      </c>
      <c r="J13" s="78" t="s">
        <v>99</v>
      </c>
    </row>
    <row r="14" spans="1:10" ht="21.75" customHeight="1">
      <c r="A14" s="82">
        <f>IF('（入力シート２）設備情報'!I32="","",'（入力シート２）設備情報'!I32)</f>
      </c>
      <c r="B14" s="72">
        <f>IF(A14="","",LOOKUP(A14,'係数'!$A$3:$A$31,'係数'!$B$3:$B$31))</f>
      </c>
      <c r="C14" s="107">
        <f>IF(A14="","",'（入力シート２）設備情報'!J32)</f>
      </c>
      <c r="D14" s="84">
        <f>IF(A14="","",LOOKUP(A14,'係数'!$A$3:$A$31,'係数'!$C$3:$C$31))</f>
      </c>
      <c r="E14" s="85">
        <f>IF(A14="","",LOOKUP(A14,'係数'!$A$3:$A$31,'係数'!$D$3:$D$31))</f>
      </c>
      <c r="F14" s="84">
        <f>IF(A14="","",LOOKUP(A14,'係数'!$A$3:$A$31,'係数'!$E$3:$E$31))</f>
      </c>
      <c r="G14" s="54">
        <f>IF(A14="","",LOOKUP(A14,'係数'!$A$3:$A$31,'係数'!$F$3:$F$31))</f>
      </c>
      <c r="H14" s="84">
        <f>IF(A14="","",LOOKUP(A14,'係数'!$A$3:$A$31,'係数'!$G$3:$G$31))</f>
      </c>
      <c r="I14" s="83">
        <f>IF(A14="","",ROUNDDOWN(C14*E14*G14*44/12,1))</f>
      </c>
      <c r="J14" s="84" t="s">
        <v>99</v>
      </c>
    </row>
    <row r="15" spans="1:10" ht="21.75" customHeight="1">
      <c r="A15" s="82">
        <f>IF('（入力シート２）設備情報'!I33="","",'（入力シート２）設備情報'!I33)</f>
      </c>
      <c r="B15" s="72">
        <f>IF(A15="","",LOOKUP(A15,'係数'!$A$3:$A$31,'係数'!$B$3:$B$31))</f>
      </c>
      <c r="C15" s="107">
        <f>IF(A15="","",'（入力シート２）設備情報'!J33)</f>
      </c>
      <c r="D15" s="84">
        <f>IF(A15="","",LOOKUP(A15,'係数'!$A$3:$A$31,'係数'!$C$3:$C$31))</f>
      </c>
      <c r="E15" s="85">
        <f>IF(A15="","",LOOKUP(A15,'係数'!$A$3:$A$31,'係数'!$D$3:$D$31))</f>
      </c>
      <c r="F15" s="84">
        <f>IF(A15="","",LOOKUP(A15,'係数'!$A$3:$A$31,'係数'!$E$3:$E$31))</f>
      </c>
      <c r="G15" s="54">
        <f>IF(A15="","",LOOKUP(A15,'係数'!$A$3:$A$31,'係数'!$F$3:$F$31))</f>
      </c>
      <c r="H15" s="84">
        <f>IF(A15="","",LOOKUP(A15,'係数'!$A$3:$A$31,'係数'!$G$3:$G$31))</f>
      </c>
      <c r="I15" s="83">
        <f aca="true" t="shared" si="0" ref="I15:I20">IF(A15="","",ROUNDDOWN(C15*E15*G15*44/12,1))</f>
      </c>
      <c r="J15" s="84" t="s">
        <v>99</v>
      </c>
    </row>
    <row r="16" spans="1:10" ht="21.75" customHeight="1">
      <c r="A16" s="82">
        <f>IF('（入力シート２）設備情報'!I34="","",'（入力シート２）設備情報'!I34)</f>
      </c>
      <c r="B16" s="72">
        <f>IF(A16="","",LOOKUP(A16,'係数'!$A$3:$A$31,'係数'!$B$3:$B$31))</f>
      </c>
      <c r="C16" s="107">
        <f>IF(A16="","",'（入力シート２）設備情報'!J34)</f>
      </c>
      <c r="D16" s="84">
        <f>IF(A16="","",LOOKUP(A16,'係数'!$A$3:$A$31,'係数'!$C$3:$C$31))</f>
      </c>
      <c r="E16" s="85">
        <f>IF(A16="","",LOOKUP(A16,'係数'!$A$3:$A$31,'係数'!$D$3:$D$31))</f>
      </c>
      <c r="F16" s="84">
        <f>IF(A16="","",LOOKUP(A16,'係数'!$A$3:$A$31,'係数'!$E$3:$E$31))</f>
      </c>
      <c r="G16" s="54">
        <f>IF(A16="","",LOOKUP(A16,'係数'!$A$3:$A$31,'係数'!$F$3:$F$31))</f>
      </c>
      <c r="H16" s="84">
        <f>IF(A16="","",LOOKUP(A16,'係数'!$A$3:$A$31,'係数'!$G$3:$G$31))</f>
      </c>
      <c r="I16" s="83">
        <f t="shared" si="0"/>
      </c>
      <c r="J16" s="84" t="s">
        <v>99</v>
      </c>
    </row>
    <row r="17" spans="1:10" ht="21.75" customHeight="1">
      <c r="A17" s="82">
        <f>IF('（入力シート２）設備情報'!I35="","",'（入力シート２）設備情報'!I35)</f>
      </c>
      <c r="B17" s="72">
        <f>IF(A17="","",LOOKUP(A17,'係数'!$A$3:$A$31,'係数'!$B$3:$B$31))</f>
      </c>
      <c r="C17" s="107">
        <f>IF(A17="","",'（入力シート２）設備情報'!J35)</f>
      </c>
      <c r="D17" s="84">
        <f>IF(A17="","",LOOKUP(A17,'係数'!$A$3:$A$31,'係数'!$C$3:$C$31))</f>
      </c>
      <c r="E17" s="85">
        <f>IF(A17="","",LOOKUP(A17,'係数'!$A$3:$A$31,'係数'!$D$3:$D$31))</f>
      </c>
      <c r="F17" s="84">
        <f>IF(A17="","",LOOKUP(A17,'係数'!$A$3:$A$31,'係数'!$E$3:$E$31))</f>
      </c>
      <c r="G17" s="54">
        <f>IF(A17="","",LOOKUP(A17,'係数'!$A$3:$A$31,'係数'!$F$3:$F$31))</f>
      </c>
      <c r="H17" s="84">
        <f>IF(A17="","",LOOKUP(A17,'係数'!$A$3:$A$31,'係数'!$G$3:$G$31))</f>
      </c>
      <c r="I17" s="83">
        <f t="shared" si="0"/>
      </c>
      <c r="J17" s="84" t="s">
        <v>99</v>
      </c>
    </row>
    <row r="18" spans="1:10" ht="21.75" customHeight="1">
      <c r="A18" s="82">
        <f>IF('（入力シート２）設備情報'!I36="","",'（入力シート２）設備情報'!I36)</f>
      </c>
      <c r="B18" s="72">
        <f>IF(A18="","",LOOKUP(A18,'係数'!$A$3:$A$31,'係数'!$B$3:$B$31))</f>
      </c>
      <c r="C18" s="107">
        <f>IF(A18="","",'（入力シート２）設備情報'!J36)</f>
      </c>
      <c r="D18" s="84">
        <f>IF(A18="","",LOOKUP(A18,'係数'!$A$3:$A$31,'係数'!$C$3:$C$31))</f>
      </c>
      <c r="E18" s="85">
        <f>IF(A18="","",LOOKUP(A18,'係数'!$A$3:$A$31,'係数'!$D$3:$D$31))</f>
      </c>
      <c r="F18" s="84">
        <f>IF(A18="","",LOOKUP(A18,'係数'!$A$3:$A$31,'係数'!$E$3:$E$31))</f>
      </c>
      <c r="G18" s="54">
        <f>IF(A18="","",LOOKUP(A18,'係数'!$A$3:$A$31,'係数'!$F$3:$F$31))</f>
      </c>
      <c r="H18" s="84">
        <f>IF(A18="","",LOOKUP(A18,'係数'!$A$3:$A$31,'係数'!$G$3:$G$31))</f>
      </c>
      <c r="I18" s="83">
        <f t="shared" si="0"/>
      </c>
      <c r="J18" s="84" t="s">
        <v>99</v>
      </c>
    </row>
    <row r="19" spans="1:10" ht="21.75" customHeight="1">
      <c r="A19" s="82">
        <f>IF('（入力シート２）設備情報'!I37="","",'（入力シート２）設備情報'!I37)</f>
      </c>
      <c r="B19" s="72">
        <f>IF(A19="","",LOOKUP(A19,'係数'!$A$3:$A$31,'係数'!$B$3:$B$31))</f>
      </c>
      <c r="C19" s="108">
        <f>IF(A19="","",'（入力シート２）設備情報'!J37)</f>
      </c>
      <c r="D19" s="84">
        <f>IF(A19="","",LOOKUP(A19,'係数'!$A$3:$A$31,'係数'!$C$3:$C$31))</f>
      </c>
      <c r="E19" s="86">
        <f>IF(A19="","",LOOKUP(A19,'係数'!$A$3:$A$31,'係数'!$D$3:$D$31))</f>
      </c>
      <c r="F19" s="87">
        <f>IF(A19="","",LOOKUP(A19,'係数'!$A$3:$A$31,'係数'!$E$3:$E$31))</f>
      </c>
      <c r="G19" s="55">
        <f>IF(A19="","",LOOKUP(A19,'係数'!$A$3:$A$31,'係数'!$F$3:$F$31))</f>
      </c>
      <c r="H19" s="87">
        <f>IF(A19="","",LOOKUP(A19,'係数'!$A$3:$A$31,'係数'!$G$3:$G$31))</f>
      </c>
      <c r="I19" s="83">
        <f t="shared" si="0"/>
      </c>
      <c r="J19" s="84" t="s">
        <v>99</v>
      </c>
    </row>
    <row r="20" spans="1:10" ht="21.75" customHeight="1">
      <c r="A20" s="88">
        <f>IF('（入力シート２）設備情報'!I38="","",'（入力シート２）設備情報'!I38)</f>
      </c>
      <c r="B20" s="73">
        <f>IF(A20="","",LOOKUP(A20,'係数'!$A$3:$A$31,'係数'!$B$3:$B$31))</f>
      </c>
      <c r="C20" s="109">
        <f>IF(A20="","",'（入力シート２）設備情報'!J38)</f>
      </c>
      <c r="D20" s="90">
        <f>IF(A20="","",LOOKUP(A20,'係数'!$A$3:$A$31,'係数'!$C$3:$C$31))</f>
      </c>
      <c r="E20" s="91">
        <f>IF(A20="","",LOOKUP(A20,'係数'!$A$3:$A$31,'係数'!$D$3:$D$31))</f>
      </c>
      <c r="F20" s="90">
        <f>IF(A20="","",LOOKUP(A20,'係数'!$A$3:$A$31,'係数'!$E$3:$E$31))</f>
      </c>
      <c r="G20" s="56">
        <f>IF(A20="","",LOOKUP(A20,'係数'!$A$3:$A$31,'係数'!$F$3:$F$31))</f>
      </c>
      <c r="H20" s="90">
        <f>IF(A20="","",LOOKUP(A20,'係数'!$A$3:$A$31,'係数'!$G$3:$G$31))</f>
      </c>
      <c r="I20" s="89">
        <f t="shared" si="0"/>
      </c>
      <c r="J20" s="99" t="s">
        <v>99</v>
      </c>
    </row>
    <row r="21" ht="13.5">
      <c r="A21" s="6"/>
    </row>
    <row r="22" ht="13.5">
      <c r="A22" s="20" t="s">
        <v>48</v>
      </c>
    </row>
    <row r="23" spans="1:10" ht="21.75" customHeight="1">
      <c r="A23" s="34" t="s">
        <v>42</v>
      </c>
      <c r="B23" s="35" t="s">
        <v>43</v>
      </c>
      <c r="C23" s="148" t="s">
        <v>46</v>
      </c>
      <c r="D23" s="149"/>
      <c r="E23" s="202"/>
      <c r="F23" s="202"/>
      <c r="G23" s="148" t="s">
        <v>3</v>
      </c>
      <c r="H23" s="149"/>
      <c r="I23" s="200" t="s">
        <v>31</v>
      </c>
      <c r="J23" s="200"/>
    </row>
    <row r="24" spans="1:10" ht="21.75" customHeight="1">
      <c r="A24" s="102">
        <f>IF('（入力シート２）設備情報'!I42="","",'（入力シート２）設備情報'!I42)</f>
      </c>
      <c r="B24" s="103">
        <f>IF(A24="","",LOOKUP(A24,'係数'!$A$3:$A$31,'係数'!$B$3:$B$31))</f>
      </c>
      <c r="C24" s="92">
        <f>IF(A24="","",'（入力シート２）設備情報'!J42)</f>
      </c>
      <c r="D24" s="80">
        <f>IF(A24="","",LOOKUP(A24,'係数'!$A$3:$A$31,'係数'!$C$3:$C$31))</f>
      </c>
      <c r="E24" s="93"/>
      <c r="F24" s="94"/>
      <c r="G24" s="57">
        <f>IF(A24="","",LOOKUP(A24,'係数'!$A$3:$A$31,'係数'!$F$3:$F$31))</f>
      </c>
      <c r="H24" s="80">
        <f>IF(A24="","",LOOKUP(A24,'係数'!$A$3:$A$31,'係数'!$G$3:$G$31))</f>
      </c>
      <c r="I24" s="77">
        <f>IF(A24="","",ROUNDDOWN(C24*G24*44/12,1))</f>
      </c>
      <c r="J24" s="78" t="s">
        <v>99</v>
      </c>
    </row>
    <row r="25" spans="1:10" ht="21.75" customHeight="1">
      <c r="A25" s="82">
        <f>IF('（入力シート２）設備情報'!I43="","",'（入力シート２）設備情報'!I43)</f>
      </c>
      <c r="B25" s="72">
        <f>IF(A25="","",LOOKUP(A25,'係数'!$A$3:$A$31,'係数'!$B$3:$B$31))</f>
      </c>
      <c r="C25" s="95">
        <f>IF(A25="","",'（入力シート２）設備情報'!J43)</f>
      </c>
      <c r="D25" s="84">
        <f>IF(A25="","",LOOKUP(A25,'係数'!$A$3:$A$31,'係数'!$C$3:$C$31))</f>
      </c>
      <c r="E25" s="96"/>
      <c r="F25" s="97"/>
      <c r="G25" s="58">
        <f>IF(A25="","",LOOKUP(A25,'係数'!$A$3:$A$31,'係数'!$F$3:$F$31))</f>
      </c>
      <c r="H25" s="84">
        <f>IF(A25="","",LOOKUP(A25,'係数'!$A$3:$A$31,'係数'!$G$3:$G$31))</f>
      </c>
      <c r="I25" s="83">
        <f>IF(A25="","",ROUNDDOWN(C25*G25*44/12,1))</f>
      </c>
      <c r="J25" s="84" t="s">
        <v>99</v>
      </c>
    </row>
    <row r="26" spans="1:10" ht="21.75" customHeight="1">
      <c r="A26" s="82">
        <f>IF('（入力シート２）設備情報'!I44="","",'（入力シート２）設備情報'!I44)</f>
      </c>
      <c r="B26" s="72">
        <f>IF(A26="","",LOOKUP(A26,'係数'!$A$3:$A$31,'係数'!$B$3:$B$31))</f>
      </c>
      <c r="C26" s="95">
        <f>IF(A26="","",'（入力シート２）設備情報'!J44)</f>
      </c>
      <c r="D26" s="84">
        <f>IF(A26="","",LOOKUP(A26,'係数'!$A$3:$A$31,'係数'!$C$3:$C$31))</f>
      </c>
      <c r="E26" s="96"/>
      <c r="F26" s="97"/>
      <c r="G26" s="58">
        <f>IF(A26="","",LOOKUP(A26,'係数'!$A$3:$A$31,'係数'!$F$3:$F$31))</f>
      </c>
      <c r="H26" s="84">
        <f>IF(A26="","",LOOKUP(A26,'係数'!$A$3:$A$31,'係数'!$G$3:$G$31))</f>
      </c>
      <c r="I26" s="83">
        <f aca="true" t="shared" si="1" ref="I26:I31">IF(A26="","",ROUNDDOWN(C26*G26*44/12,1))</f>
      </c>
      <c r="J26" s="84" t="s">
        <v>99</v>
      </c>
    </row>
    <row r="27" spans="1:10" ht="21.75" customHeight="1">
      <c r="A27" s="82">
        <f>IF('（入力シート２）設備情報'!I45="","",'（入力シート２）設備情報'!I45)</f>
      </c>
      <c r="B27" s="72">
        <f>IF(A27="","",LOOKUP(A27,'係数'!$A$3:$A$31,'係数'!$B$3:$B$31))</f>
      </c>
      <c r="C27" s="95">
        <f>IF(A27="","",'（入力シート２）設備情報'!J45)</f>
      </c>
      <c r="D27" s="84">
        <f>IF(A27="","",LOOKUP(A27,'係数'!$A$3:$A$31,'係数'!$C$3:$C$31))</f>
      </c>
      <c r="E27" s="96"/>
      <c r="F27" s="97"/>
      <c r="G27" s="58">
        <f>IF(A27="","",LOOKUP(A27,'係数'!$A$3:$A$31,'係数'!$F$3:$F$31))</f>
      </c>
      <c r="H27" s="84">
        <f>IF(A27="","",LOOKUP(A27,'係数'!$A$3:$A$31,'係数'!$G$3:$G$31))</f>
      </c>
      <c r="I27" s="83">
        <f t="shared" si="1"/>
      </c>
      <c r="J27" s="84" t="s">
        <v>99</v>
      </c>
    </row>
    <row r="28" spans="1:10" ht="21.75" customHeight="1">
      <c r="A28" s="82">
        <f>IF('（入力シート２）設備情報'!I46="","",'（入力シート２）設備情報'!I46)</f>
      </c>
      <c r="B28" s="72">
        <f>IF(A28="","",LOOKUP(A28,'係数'!$A$3:$A$31,'係数'!$B$3:$B$31))</f>
      </c>
      <c r="C28" s="95">
        <f>IF(A28="","",'（入力シート２）設備情報'!J46)</f>
      </c>
      <c r="D28" s="84">
        <f>IF(A28="","",LOOKUP(A28,'係数'!$A$3:$A$31,'係数'!$C$3:$C$31))</f>
      </c>
      <c r="E28" s="96"/>
      <c r="F28" s="97"/>
      <c r="G28" s="58">
        <f>IF(A28="","",LOOKUP(A28,'係数'!$A$3:$A$31,'係数'!$F$3:$F$31))</f>
      </c>
      <c r="H28" s="84">
        <f>IF(A28="","",LOOKUP(A28,'係数'!$A$3:$A$31,'係数'!$G$3:$G$31))</f>
      </c>
      <c r="I28" s="83">
        <f t="shared" si="1"/>
      </c>
      <c r="J28" s="84" t="s">
        <v>99</v>
      </c>
    </row>
    <row r="29" spans="1:10" ht="21.75" customHeight="1">
      <c r="A29" s="82">
        <f>IF('（入力シート２）設備情報'!I47="","",'（入力シート２）設備情報'!I47)</f>
      </c>
      <c r="B29" s="72">
        <f>IF(A29="","",LOOKUP(A29,'係数'!$A$3:$A$31,'係数'!$B$3:$B$31))</f>
      </c>
      <c r="C29" s="95">
        <f>IF(A29="","",'（入力シート２）設備情報'!J47)</f>
      </c>
      <c r="D29" s="84">
        <f>IF(A29="","",LOOKUP(A29,'係数'!$A$3:$A$31,'係数'!$C$3:$C$31))</f>
      </c>
      <c r="E29" s="96"/>
      <c r="F29" s="97"/>
      <c r="G29" s="58">
        <f>IF(A29="","",LOOKUP(A29,'係数'!$A$3:$A$31,'係数'!$F$3:$F$31))</f>
      </c>
      <c r="H29" s="84">
        <f>IF(A29="","",LOOKUP(A29,'係数'!$A$3:$A$31,'係数'!$G$3:$G$31))</f>
      </c>
      <c r="I29" s="83">
        <f t="shared" si="1"/>
      </c>
      <c r="J29" s="84" t="s">
        <v>99</v>
      </c>
    </row>
    <row r="30" spans="1:10" ht="21.75" customHeight="1">
      <c r="A30" s="82">
        <f>IF('（入力シート２）設備情報'!I48="","",'（入力シート２）設備情報'!I48)</f>
      </c>
      <c r="B30" s="72">
        <f>IF(A30="","",LOOKUP(A30,'係数'!$A$3:$A$31,'係数'!$B$3:$B$31))</f>
      </c>
      <c r="C30" s="95">
        <f>IF(A30="","",'（入力シート２）設備情報'!J48)</f>
      </c>
      <c r="D30" s="84">
        <f>IF(A30="","",LOOKUP(A30,'係数'!$A$3:$A$31,'係数'!$C$3:$C$31))</f>
      </c>
      <c r="E30" s="96"/>
      <c r="F30" s="97"/>
      <c r="G30" s="58">
        <f>IF(A30="","",LOOKUP(A30,'係数'!$A$3:$A$31,'係数'!$F$3:$F$31))</f>
      </c>
      <c r="H30" s="84">
        <f>IF(A30="","",LOOKUP(A30,'係数'!$A$3:$A$31,'係数'!$G$3:$G$31))</f>
      </c>
      <c r="I30" s="83">
        <f t="shared" si="1"/>
      </c>
      <c r="J30" s="84" t="s">
        <v>99</v>
      </c>
    </row>
    <row r="31" spans="1:10" ht="21.75" customHeight="1">
      <c r="A31" s="104">
        <f>IF('（入力シート２）設備情報'!I49="","",'（入力シート２）設備情報'!I49)</f>
      </c>
      <c r="B31" s="105">
        <f>IF(A31="","",LOOKUP(A31,'係数'!$A$3:$A$31,'係数'!$B$3:$B$31))</f>
      </c>
      <c r="C31" s="98">
        <f>IF(A31="","",'（入力シート２）設備情報'!J49)</f>
      </c>
      <c r="D31" s="99">
        <f>IF(A31="","",LOOKUP(A31,'係数'!$A$3:$A$31,'係数'!$C$3:$C$31))</f>
      </c>
      <c r="E31" s="100"/>
      <c r="F31" s="101"/>
      <c r="G31" s="59">
        <f>IF(A31="","",LOOKUP(A31,'係数'!$A$3:$A$31,'係数'!$F$3:$F$31))</f>
      </c>
      <c r="H31" s="99">
        <f>IF(A31="","",LOOKUP(A31,'係数'!$A$3:$A$31,'係数'!$G$3:$G$31))</f>
      </c>
      <c r="I31" s="89">
        <f t="shared" si="1"/>
      </c>
      <c r="J31" s="90" t="s">
        <v>99</v>
      </c>
    </row>
    <row r="32" spans="1:10" ht="13.5">
      <c r="A32" s="37"/>
      <c r="B32" s="36"/>
      <c r="C32" s="36"/>
      <c r="D32" s="36"/>
      <c r="E32" s="36"/>
      <c r="F32" s="36"/>
      <c r="G32" s="36"/>
      <c r="H32" s="36"/>
      <c r="I32" s="38"/>
      <c r="J32" s="36"/>
    </row>
    <row r="33" ht="13.5">
      <c r="A33" s="20" t="s">
        <v>93</v>
      </c>
    </row>
    <row r="34" spans="1:10" ht="20.25" customHeight="1">
      <c r="A34" s="205" t="s">
        <v>90</v>
      </c>
      <c r="B34" s="206"/>
      <c r="C34" s="206"/>
      <c r="D34" s="207"/>
      <c r="E34" s="208">
        <f>IF(I13="","",SUM(I13:I20))</f>
      </c>
      <c r="F34" s="208"/>
      <c r="G34" s="208"/>
      <c r="H34" s="208"/>
      <c r="I34" s="209"/>
      <c r="J34" s="2" t="s">
        <v>94</v>
      </c>
    </row>
    <row r="35" spans="1:10" ht="20.25" customHeight="1">
      <c r="A35" s="205" t="s">
        <v>91</v>
      </c>
      <c r="B35" s="206"/>
      <c r="C35" s="206"/>
      <c r="D35" s="207"/>
      <c r="E35" s="208">
        <f>IF(I24="","",SUM(I24:I31))</f>
      </c>
      <c r="F35" s="208"/>
      <c r="G35" s="208"/>
      <c r="H35" s="208"/>
      <c r="I35" s="209"/>
      <c r="J35" s="2" t="s">
        <v>94</v>
      </c>
    </row>
    <row r="36" spans="1:10" ht="20.25" customHeight="1">
      <c r="A36" s="205" t="s">
        <v>92</v>
      </c>
      <c r="B36" s="206"/>
      <c r="C36" s="206"/>
      <c r="D36" s="207"/>
      <c r="E36" s="208">
        <f>IF(E35="","",E34-E35)</f>
      </c>
      <c r="F36" s="208"/>
      <c r="G36" s="208"/>
      <c r="H36" s="208"/>
      <c r="I36" s="209"/>
      <c r="J36" s="2" t="s">
        <v>94</v>
      </c>
    </row>
    <row r="37" ht="13.5">
      <c r="J37" s="4"/>
    </row>
  </sheetData>
  <sheetProtection/>
  <mergeCells count="17">
    <mergeCell ref="A35:D35"/>
    <mergeCell ref="A36:D36"/>
    <mergeCell ref="E36:I36"/>
    <mergeCell ref="E35:I35"/>
    <mergeCell ref="E34:I34"/>
    <mergeCell ref="A34:D34"/>
    <mergeCell ref="I23:J23"/>
    <mergeCell ref="E12:F12"/>
    <mergeCell ref="G23:H23"/>
    <mergeCell ref="A4:J4"/>
    <mergeCell ref="A5:J5"/>
    <mergeCell ref="A6:J6"/>
    <mergeCell ref="C23:D23"/>
    <mergeCell ref="E23:F23"/>
    <mergeCell ref="I12:J12"/>
    <mergeCell ref="G12:H12"/>
    <mergeCell ref="C12:D12"/>
  </mergeCells>
  <printOptions/>
  <pageMargins left="0.75" right="0.52" top="0.49"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42"/>
  <sheetViews>
    <sheetView zoomScalePageLayoutView="0" workbookViewId="0" topLeftCell="A1">
      <selection activeCell="F28" sqref="F28"/>
    </sheetView>
  </sheetViews>
  <sheetFormatPr defaultColWidth="9.00390625" defaultRowHeight="13.5"/>
  <cols>
    <col min="1" max="1" width="9.00390625" style="12" customWidth="1"/>
    <col min="2" max="2" width="19.375" style="12" customWidth="1"/>
    <col min="3" max="3" width="10.00390625" style="12" bestFit="1" customWidth="1"/>
    <col min="4" max="4" width="14.125" style="12" customWidth="1"/>
    <col min="5" max="5" width="10.375" style="12" bestFit="1" customWidth="1"/>
    <col min="6" max="6" width="14.125" style="12" customWidth="1"/>
    <col min="7" max="16384" width="9.00390625" style="12" customWidth="1"/>
  </cols>
  <sheetData>
    <row r="1" ht="13.5">
      <c r="A1" s="12" t="s">
        <v>4</v>
      </c>
    </row>
    <row r="2" spans="1:7" ht="13.5">
      <c r="A2" s="13" t="s">
        <v>6</v>
      </c>
      <c r="B2" s="13" t="s">
        <v>7</v>
      </c>
      <c r="C2" s="13"/>
      <c r="D2" s="202" t="s">
        <v>8</v>
      </c>
      <c r="E2" s="202"/>
      <c r="F2" s="202" t="s">
        <v>3</v>
      </c>
      <c r="G2" s="202"/>
    </row>
    <row r="3" spans="1:7" ht="13.5">
      <c r="A3" s="13">
        <v>1</v>
      </c>
      <c r="B3" s="13" t="s">
        <v>50</v>
      </c>
      <c r="C3" s="14" t="s">
        <v>95</v>
      </c>
      <c r="D3" s="15">
        <v>0.029</v>
      </c>
      <c r="E3" s="16" t="s">
        <v>51</v>
      </c>
      <c r="F3" s="17">
        <v>0.0245</v>
      </c>
      <c r="G3" s="16" t="s">
        <v>52</v>
      </c>
    </row>
    <row r="4" spans="1:7" ht="13.5">
      <c r="A4" s="13">
        <v>2</v>
      </c>
      <c r="B4" s="13" t="s">
        <v>53</v>
      </c>
      <c r="C4" s="14" t="s">
        <v>95</v>
      </c>
      <c r="D4" s="15">
        <v>0.0257</v>
      </c>
      <c r="E4" s="16" t="s">
        <v>51</v>
      </c>
      <c r="F4" s="17">
        <v>0.0247</v>
      </c>
      <c r="G4" s="16" t="s">
        <v>52</v>
      </c>
    </row>
    <row r="5" spans="1:7" ht="13.5">
      <c r="A5" s="13">
        <v>3</v>
      </c>
      <c r="B5" s="13" t="s">
        <v>54</v>
      </c>
      <c r="C5" s="14" t="s">
        <v>95</v>
      </c>
      <c r="D5" s="15">
        <v>0.0269</v>
      </c>
      <c r="E5" s="16" t="s">
        <v>51</v>
      </c>
      <c r="F5" s="17">
        <v>0.0255</v>
      </c>
      <c r="G5" s="16" t="s">
        <v>52</v>
      </c>
    </row>
    <row r="6" spans="1:7" ht="13.5">
      <c r="A6" s="13">
        <v>4</v>
      </c>
      <c r="B6" s="13" t="s">
        <v>55</v>
      </c>
      <c r="C6" s="14" t="s">
        <v>95</v>
      </c>
      <c r="D6" s="15">
        <v>0.0294</v>
      </c>
      <c r="E6" s="16" t="s">
        <v>51</v>
      </c>
      <c r="F6" s="17">
        <v>0.0294</v>
      </c>
      <c r="G6" s="16" t="s">
        <v>52</v>
      </c>
    </row>
    <row r="7" spans="1:7" ht="13.5">
      <c r="A7" s="13">
        <v>5</v>
      </c>
      <c r="B7" s="13" t="s">
        <v>56</v>
      </c>
      <c r="C7" s="14" t="s">
        <v>95</v>
      </c>
      <c r="D7" s="15">
        <v>0.0299</v>
      </c>
      <c r="E7" s="16" t="s">
        <v>51</v>
      </c>
      <c r="F7" s="17">
        <v>0.0254</v>
      </c>
      <c r="G7" s="16" t="s">
        <v>52</v>
      </c>
    </row>
    <row r="8" spans="1:7" ht="13.5">
      <c r="A8" s="13">
        <v>6</v>
      </c>
      <c r="B8" s="13" t="s">
        <v>57</v>
      </c>
      <c r="C8" s="14" t="s">
        <v>95</v>
      </c>
      <c r="D8" s="15">
        <v>0.0373</v>
      </c>
      <c r="E8" s="16" t="s">
        <v>51</v>
      </c>
      <c r="F8" s="17">
        <v>0.0209</v>
      </c>
      <c r="G8" s="16" t="s">
        <v>52</v>
      </c>
    </row>
    <row r="9" spans="1:7" ht="13.5">
      <c r="A9" s="13">
        <v>7</v>
      </c>
      <c r="B9" s="13" t="s">
        <v>58</v>
      </c>
      <c r="C9" s="14" t="s">
        <v>95</v>
      </c>
      <c r="D9" s="15">
        <v>0.0409</v>
      </c>
      <c r="E9" s="16" t="s">
        <v>51</v>
      </c>
      <c r="F9" s="17">
        <v>0.0208</v>
      </c>
      <c r="G9" s="16" t="s">
        <v>52</v>
      </c>
    </row>
    <row r="10" spans="1:7" ht="13.5">
      <c r="A10" s="13">
        <v>8</v>
      </c>
      <c r="B10" s="13" t="s">
        <v>59</v>
      </c>
      <c r="C10" s="14" t="s">
        <v>96</v>
      </c>
      <c r="D10" s="15">
        <v>0.0353</v>
      </c>
      <c r="E10" s="16" t="s">
        <v>11</v>
      </c>
      <c r="F10" s="17">
        <v>0.0184</v>
      </c>
      <c r="G10" s="16" t="s">
        <v>52</v>
      </c>
    </row>
    <row r="11" spans="1:7" ht="13.5">
      <c r="A11" s="13">
        <v>9</v>
      </c>
      <c r="B11" s="13" t="s">
        <v>60</v>
      </c>
      <c r="C11" s="14" t="s">
        <v>96</v>
      </c>
      <c r="D11" s="15">
        <v>0.0382</v>
      </c>
      <c r="E11" s="16" t="s">
        <v>61</v>
      </c>
      <c r="F11" s="17">
        <v>0.0187</v>
      </c>
      <c r="G11" s="16" t="s">
        <v>2</v>
      </c>
    </row>
    <row r="12" spans="1:7" ht="13.5">
      <c r="A12" s="13">
        <v>10</v>
      </c>
      <c r="B12" s="13" t="s">
        <v>9</v>
      </c>
      <c r="C12" s="14" t="s">
        <v>96</v>
      </c>
      <c r="D12" s="15">
        <v>0.0346</v>
      </c>
      <c r="E12" s="16" t="s">
        <v>61</v>
      </c>
      <c r="F12" s="17">
        <v>0.0183</v>
      </c>
      <c r="G12" s="16" t="s">
        <v>52</v>
      </c>
    </row>
    <row r="13" spans="1:7" ht="13.5">
      <c r="A13" s="13">
        <v>11</v>
      </c>
      <c r="B13" s="13" t="s">
        <v>62</v>
      </c>
      <c r="C13" s="14" t="s">
        <v>96</v>
      </c>
      <c r="D13" s="15">
        <v>0.0336</v>
      </c>
      <c r="E13" s="16" t="s">
        <v>61</v>
      </c>
      <c r="F13" s="17">
        <v>0.0182</v>
      </c>
      <c r="G13" s="16" t="s">
        <v>52</v>
      </c>
    </row>
    <row r="14" spans="1:7" ht="13.5">
      <c r="A14" s="13">
        <v>12</v>
      </c>
      <c r="B14" s="13" t="s">
        <v>63</v>
      </c>
      <c r="C14" s="14" t="s">
        <v>96</v>
      </c>
      <c r="D14" s="15">
        <v>0.0367</v>
      </c>
      <c r="E14" s="16" t="s">
        <v>61</v>
      </c>
      <c r="F14" s="17">
        <v>0.0183</v>
      </c>
      <c r="G14" s="16" t="s">
        <v>52</v>
      </c>
    </row>
    <row r="15" spans="1:7" ht="13.5">
      <c r="A15" s="13">
        <v>13</v>
      </c>
      <c r="B15" s="13" t="s">
        <v>5</v>
      </c>
      <c r="C15" s="14" t="s">
        <v>96</v>
      </c>
      <c r="D15" s="15">
        <v>0.0367</v>
      </c>
      <c r="E15" s="16" t="s">
        <v>61</v>
      </c>
      <c r="F15" s="17">
        <v>0.0185</v>
      </c>
      <c r="G15" s="16" t="s">
        <v>52</v>
      </c>
    </row>
    <row r="16" spans="1:7" ht="13.5">
      <c r="A16" s="13">
        <v>14</v>
      </c>
      <c r="B16" s="13" t="s">
        <v>10</v>
      </c>
      <c r="C16" s="14" t="s">
        <v>96</v>
      </c>
      <c r="D16" s="15">
        <v>0.0377</v>
      </c>
      <c r="E16" s="16" t="s">
        <v>61</v>
      </c>
      <c r="F16" s="17">
        <v>0.0187</v>
      </c>
      <c r="G16" s="16" t="s">
        <v>52</v>
      </c>
    </row>
    <row r="17" spans="1:7" ht="13.5">
      <c r="A17" s="13">
        <v>15</v>
      </c>
      <c r="B17" s="13" t="s">
        <v>0</v>
      </c>
      <c r="C17" s="14" t="s">
        <v>96</v>
      </c>
      <c r="D17" s="15">
        <v>0.0391</v>
      </c>
      <c r="E17" s="16" t="s">
        <v>61</v>
      </c>
      <c r="F17" s="17">
        <v>0.0189</v>
      </c>
      <c r="G17" s="16" t="s">
        <v>52</v>
      </c>
    </row>
    <row r="18" spans="1:7" ht="13.5">
      <c r="A18" s="13">
        <v>16</v>
      </c>
      <c r="B18" s="13" t="s">
        <v>64</v>
      </c>
      <c r="C18" s="14" t="s">
        <v>96</v>
      </c>
      <c r="D18" s="15">
        <v>0.0419</v>
      </c>
      <c r="E18" s="16" t="s">
        <v>61</v>
      </c>
      <c r="F18" s="17">
        <v>0.0195</v>
      </c>
      <c r="G18" s="16" t="s">
        <v>52</v>
      </c>
    </row>
    <row r="19" spans="1:7" ht="13.5">
      <c r="A19" s="13">
        <v>17</v>
      </c>
      <c r="B19" s="13" t="s">
        <v>65</v>
      </c>
      <c r="C19" s="14" t="s">
        <v>95</v>
      </c>
      <c r="D19" s="15">
        <v>0.0508</v>
      </c>
      <c r="E19" s="16" t="s">
        <v>51</v>
      </c>
      <c r="F19" s="17">
        <v>0.0161</v>
      </c>
      <c r="G19" s="16" t="s">
        <v>52</v>
      </c>
    </row>
    <row r="20" spans="1:7" ht="13.5">
      <c r="A20" s="13">
        <v>18</v>
      </c>
      <c r="B20" s="13" t="s">
        <v>66</v>
      </c>
      <c r="C20" s="14" t="s">
        <v>97</v>
      </c>
      <c r="D20" s="15">
        <v>0.0449</v>
      </c>
      <c r="E20" s="16" t="s">
        <v>67</v>
      </c>
      <c r="F20" s="17">
        <v>0.0142</v>
      </c>
      <c r="G20" s="16" t="s">
        <v>52</v>
      </c>
    </row>
    <row r="21" spans="1:7" ht="13.5">
      <c r="A21" s="13">
        <v>19</v>
      </c>
      <c r="B21" s="13" t="s">
        <v>68</v>
      </c>
      <c r="C21" s="14" t="s">
        <v>95</v>
      </c>
      <c r="D21" s="15">
        <v>0.0546</v>
      </c>
      <c r="E21" s="16" t="s">
        <v>51</v>
      </c>
      <c r="F21" s="17">
        <v>0.0135</v>
      </c>
      <c r="G21" s="16" t="s">
        <v>52</v>
      </c>
    </row>
    <row r="22" spans="1:7" ht="13.5">
      <c r="A22" s="13">
        <v>20</v>
      </c>
      <c r="B22" s="13" t="s">
        <v>69</v>
      </c>
      <c r="C22" s="14" t="s">
        <v>97</v>
      </c>
      <c r="D22" s="15">
        <v>0.0435</v>
      </c>
      <c r="E22" s="16" t="s">
        <v>67</v>
      </c>
      <c r="F22" s="17">
        <v>0.0139</v>
      </c>
      <c r="G22" s="16" t="s">
        <v>52</v>
      </c>
    </row>
    <row r="23" spans="1:7" ht="13.5">
      <c r="A23" s="13">
        <v>21</v>
      </c>
      <c r="B23" s="13" t="s">
        <v>70</v>
      </c>
      <c r="C23" s="14" t="s">
        <v>97</v>
      </c>
      <c r="D23" s="15">
        <v>0.0211</v>
      </c>
      <c r="E23" s="16" t="s">
        <v>67</v>
      </c>
      <c r="F23" s="17">
        <v>0.011</v>
      </c>
      <c r="G23" s="16" t="s">
        <v>52</v>
      </c>
    </row>
    <row r="24" spans="1:7" ht="13.5">
      <c r="A24" s="13">
        <v>22</v>
      </c>
      <c r="B24" s="13" t="s">
        <v>71</v>
      </c>
      <c r="C24" s="14" t="s">
        <v>97</v>
      </c>
      <c r="D24" s="15">
        <v>0.00341</v>
      </c>
      <c r="E24" s="16" t="s">
        <v>67</v>
      </c>
      <c r="F24" s="17">
        <v>0.0263</v>
      </c>
      <c r="G24" s="16" t="s">
        <v>52</v>
      </c>
    </row>
    <row r="25" spans="1:7" ht="13.5">
      <c r="A25" s="13">
        <v>23</v>
      </c>
      <c r="B25" s="13" t="s">
        <v>72</v>
      </c>
      <c r="C25" s="14" t="s">
        <v>97</v>
      </c>
      <c r="D25" s="15">
        <v>0.00841</v>
      </c>
      <c r="E25" s="16" t="s">
        <v>67</v>
      </c>
      <c r="F25" s="17">
        <v>0.0384</v>
      </c>
      <c r="G25" s="16" t="s">
        <v>52</v>
      </c>
    </row>
    <row r="26" spans="1:7" ht="13.5">
      <c r="A26" s="13">
        <v>24</v>
      </c>
      <c r="B26" s="13" t="s">
        <v>1</v>
      </c>
      <c r="C26" s="14" t="s">
        <v>97</v>
      </c>
      <c r="D26" s="15">
        <v>0.0448</v>
      </c>
      <c r="E26" s="16" t="s">
        <v>67</v>
      </c>
      <c r="F26" s="17">
        <v>0.0136</v>
      </c>
      <c r="G26" s="16" t="s">
        <v>52</v>
      </c>
    </row>
    <row r="27" spans="1:7" ht="13.5">
      <c r="A27" s="13">
        <v>25</v>
      </c>
      <c r="B27" s="13" t="s">
        <v>82</v>
      </c>
      <c r="C27" s="14" t="s">
        <v>98</v>
      </c>
      <c r="D27" s="15">
        <v>0.0036</v>
      </c>
      <c r="E27" s="16" t="s">
        <v>73</v>
      </c>
      <c r="F27" s="17">
        <v>0.0001339</v>
      </c>
      <c r="G27" s="16" t="s">
        <v>74</v>
      </c>
    </row>
    <row r="28" spans="1:7" ht="13.5">
      <c r="A28" s="13">
        <v>100</v>
      </c>
      <c r="B28" s="13" t="s">
        <v>75</v>
      </c>
      <c r="C28" s="14" t="s">
        <v>95</v>
      </c>
      <c r="D28" s="43"/>
      <c r="E28" s="16" t="s">
        <v>51</v>
      </c>
      <c r="F28" s="44"/>
      <c r="G28" s="16" t="s">
        <v>52</v>
      </c>
    </row>
    <row r="29" spans="1:7" ht="13.5">
      <c r="A29" s="13">
        <v>101</v>
      </c>
      <c r="B29" s="13" t="s">
        <v>76</v>
      </c>
      <c r="C29" s="14" t="s">
        <v>96</v>
      </c>
      <c r="D29" s="43"/>
      <c r="E29" s="16" t="s">
        <v>61</v>
      </c>
      <c r="F29" s="44"/>
      <c r="G29" s="16" t="s">
        <v>52</v>
      </c>
    </row>
    <row r="30" spans="1:7" ht="13.5">
      <c r="A30" s="13">
        <v>102</v>
      </c>
      <c r="B30" s="13" t="s">
        <v>77</v>
      </c>
      <c r="C30" s="14" t="s">
        <v>97</v>
      </c>
      <c r="D30" s="43"/>
      <c r="E30" s="16" t="s">
        <v>67</v>
      </c>
      <c r="F30" s="44"/>
      <c r="G30" s="16" t="s">
        <v>52</v>
      </c>
    </row>
    <row r="31" spans="1:7" ht="13.5">
      <c r="A31" s="13">
        <v>103</v>
      </c>
      <c r="B31" s="13" t="s">
        <v>49</v>
      </c>
      <c r="C31" s="14" t="s">
        <v>98</v>
      </c>
      <c r="D31" s="43"/>
      <c r="E31" s="16" t="s">
        <v>73</v>
      </c>
      <c r="F31" s="44"/>
      <c r="G31" s="16" t="s">
        <v>74</v>
      </c>
    </row>
    <row r="32" spans="1:7" ht="13.5">
      <c r="A32" s="40"/>
      <c r="B32" s="40"/>
      <c r="C32" s="40"/>
      <c r="D32" s="41"/>
      <c r="E32" s="40"/>
      <c r="F32" s="42"/>
      <c r="G32" s="40"/>
    </row>
    <row r="33" spans="1:7" ht="13.5">
      <c r="A33" s="40"/>
      <c r="B33" s="40"/>
      <c r="C33" s="40"/>
      <c r="D33" s="41"/>
      <c r="E33" s="40"/>
      <c r="F33" s="42"/>
      <c r="G33" s="40"/>
    </row>
    <row r="35" ht="13.5">
      <c r="A35" s="12" t="s">
        <v>12</v>
      </c>
    </row>
    <row r="36" spans="1:4" ht="13.5">
      <c r="A36" s="13"/>
      <c r="B36" s="13" t="s">
        <v>15</v>
      </c>
      <c r="D36" s="13" t="s">
        <v>16</v>
      </c>
    </row>
    <row r="37" spans="1:4" ht="13.5">
      <c r="A37" s="13" t="s">
        <v>13</v>
      </c>
      <c r="B37" s="13">
        <v>100000</v>
      </c>
      <c r="C37" s="18" t="s">
        <v>17</v>
      </c>
      <c r="D37" s="13">
        <f>B37*0.967</f>
        <v>96700</v>
      </c>
    </row>
    <row r="38" spans="1:4" ht="13.5">
      <c r="A38" s="13" t="s">
        <v>14</v>
      </c>
      <c r="B38" s="13">
        <v>100000</v>
      </c>
      <c r="C38" s="18" t="s">
        <v>17</v>
      </c>
      <c r="D38" s="19">
        <f>B38/1.0448</f>
        <v>95712.09800918837</v>
      </c>
    </row>
    <row r="40" spans="1:4" ht="13.5">
      <c r="A40" s="13"/>
      <c r="B40" s="13" t="s">
        <v>16</v>
      </c>
      <c r="D40" s="13" t="s">
        <v>15</v>
      </c>
    </row>
    <row r="41" spans="1:4" ht="13.5">
      <c r="A41" s="13" t="s">
        <v>13</v>
      </c>
      <c r="B41" s="13">
        <v>100000</v>
      </c>
      <c r="C41" s="18" t="s">
        <v>17</v>
      </c>
      <c r="D41" s="19">
        <f>B41/0.967</f>
        <v>103412.61633919338</v>
      </c>
    </row>
    <row r="42" spans="1:4" ht="13.5">
      <c r="A42" s="13" t="s">
        <v>14</v>
      </c>
      <c r="B42" s="13">
        <v>100000</v>
      </c>
      <c r="C42" s="18" t="s">
        <v>17</v>
      </c>
      <c r="D42" s="19">
        <f>B42*1.0448</f>
        <v>104480</v>
      </c>
    </row>
  </sheetData>
  <sheetProtection/>
  <mergeCells count="2">
    <mergeCell ref="D2:E2"/>
    <mergeCell ref="F2:G2"/>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(株)日本総合研究所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日本総合研究所</dc:creator>
  <cp:keywords/>
  <dc:description/>
  <cp:lastModifiedBy>hujj02</cp:lastModifiedBy>
  <cp:lastPrinted>2011-10-20T06:04:16Z</cp:lastPrinted>
  <dcterms:created xsi:type="dcterms:W3CDTF">2008-08-28T01:53:23Z</dcterms:created>
  <dcterms:modified xsi:type="dcterms:W3CDTF">2018-08-17T00:24:51Z</dcterms:modified>
  <cp:category/>
  <cp:version/>
  <cp:contentType/>
  <cp:contentStatus/>
</cp:coreProperties>
</file>